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0" yWindow="0" windowWidth="24000" windowHeight="13635"/>
  </bookViews>
  <sheets>
    <sheet name="PERSONAL BUDGET" sheetId="1" r:id="rId1"/>
  </sheets>
  <definedNames>
    <definedName name="LastCol">COUNTA('PERSONAL BUDGET'!$3:$3)+1</definedName>
    <definedName name="PrintArea_SET">OFFSET('PERSONAL BUDGET'!$A$1,,,MATCH(REPT("z",255),'PERSONAL BUDGET'!$A:$A),LastCol)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2" i="1"/>
  <c r="N14" i="1"/>
  <c r="N13" i="1"/>
  <c r="C102" i="1" l="1"/>
  <c r="D102" i="1"/>
  <c r="E102" i="1"/>
  <c r="F102" i="1"/>
  <c r="G102" i="1"/>
  <c r="H102" i="1"/>
  <c r="I102" i="1"/>
  <c r="J102" i="1"/>
  <c r="K102" i="1"/>
  <c r="L102" i="1"/>
  <c r="M102" i="1"/>
  <c r="B102" i="1"/>
  <c r="C94" i="1"/>
  <c r="D94" i="1"/>
  <c r="E94" i="1"/>
  <c r="F94" i="1"/>
  <c r="G94" i="1"/>
  <c r="H94" i="1"/>
  <c r="I94" i="1"/>
  <c r="J94" i="1"/>
  <c r="K94" i="1"/>
  <c r="L94" i="1"/>
  <c r="M94" i="1"/>
  <c r="B94" i="1"/>
  <c r="C86" i="1"/>
  <c r="D86" i="1"/>
  <c r="E86" i="1"/>
  <c r="F86" i="1"/>
  <c r="G86" i="1"/>
  <c r="H86" i="1"/>
  <c r="I86" i="1"/>
  <c r="J86" i="1"/>
  <c r="K86" i="1"/>
  <c r="L86" i="1"/>
  <c r="M86" i="1"/>
  <c r="B86" i="1"/>
  <c r="C78" i="1"/>
  <c r="D78" i="1"/>
  <c r="E78" i="1"/>
  <c r="F78" i="1"/>
  <c r="G78" i="1"/>
  <c r="H78" i="1"/>
  <c r="I78" i="1"/>
  <c r="J78" i="1"/>
  <c r="K78" i="1"/>
  <c r="L78" i="1"/>
  <c r="M78" i="1"/>
  <c r="B78" i="1"/>
  <c r="C68" i="1"/>
  <c r="D68" i="1"/>
  <c r="E68" i="1"/>
  <c r="F68" i="1"/>
  <c r="G68" i="1"/>
  <c r="H68" i="1"/>
  <c r="I68" i="1"/>
  <c r="J68" i="1"/>
  <c r="K68" i="1"/>
  <c r="L68" i="1"/>
  <c r="M68" i="1"/>
  <c r="B68" i="1"/>
  <c r="C61" i="1"/>
  <c r="D61" i="1"/>
  <c r="E61" i="1"/>
  <c r="F61" i="1"/>
  <c r="G61" i="1"/>
  <c r="H61" i="1"/>
  <c r="I61" i="1"/>
  <c r="J61" i="1"/>
  <c r="K61" i="1"/>
  <c r="L61" i="1"/>
  <c r="M61" i="1"/>
  <c r="B61" i="1"/>
  <c r="C52" i="1"/>
  <c r="D52" i="1"/>
  <c r="E52" i="1"/>
  <c r="F52" i="1"/>
  <c r="G52" i="1"/>
  <c r="H52" i="1"/>
  <c r="I52" i="1"/>
  <c r="J52" i="1"/>
  <c r="K52" i="1"/>
  <c r="L52" i="1"/>
  <c r="M52" i="1"/>
  <c r="B52" i="1"/>
  <c r="N98" i="1"/>
  <c r="N99" i="1"/>
  <c r="N100" i="1"/>
  <c r="N101" i="1"/>
  <c r="N97" i="1"/>
  <c r="N90" i="1"/>
  <c r="N91" i="1"/>
  <c r="N92" i="1"/>
  <c r="N93" i="1"/>
  <c r="N89" i="1"/>
  <c r="N82" i="1"/>
  <c r="N83" i="1"/>
  <c r="N84" i="1"/>
  <c r="N85" i="1"/>
  <c r="N81" i="1"/>
  <c r="N72" i="1"/>
  <c r="N73" i="1"/>
  <c r="N74" i="1"/>
  <c r="N75" i="1"/>
  <c r="N76" i="1"/>
  <c r="N77" i="1"/>
  <c r="N71" i="1"/>
  <c r="N65" i="1"/>
  <c r="N66" i="1"/>
  <c r="N67" i="1"/>
  <c r="N64" i="1"/>
  <c r="N56" i="1"/>
  <c r="N57" i="1"/>
  <c r="N58" i="1"/>
  <c r="N59" i="1"/>
  <c r="N60" i="1"/>
  <c r="N55" i="1"/>
  <c r="N46" i="1"/>
  <c r="N47" i="1"/>
  <c r="N48" i="1"/>
  <c r="N49" i="1"/>
  <c r="N50" i="1"/>
  <c r="N51" i="1"/>
  <c r="N45" i="1"/>
  <c r="C42" i="1"/>
  <c r="D42" i="1"/>
  <c r="E42" i="1"/>
  <c r="F42" i="1"/>
  <c r="G42" i="1"/>
  <c r="H42" i="1"/>
  <c r="I42" i="1"/>
  <c r="J42" i="1"/>
  <c r="K42" i="1"/>
  <c r="L42" i="1"/>
  <c r="M42" i="1"/>
  <c r="B42" i="1"/>
  <c r="N39" i="1"/>
  <c r="N40" i="1"/>
  <c r="N41" i="1"/>
  <c r="N38" i="1"/>
  <c r="C35" i="1"/>
  <c r="D35" i="1"/>
  <c r="E35" i="1"/>
  <c r="F35" i="1"/>
  <c r="G35" i="1"/>
  <c r="H35" i="1"/>
  <c r="I35" i="1"/>
  <c r="J35" i="1"/>
  <c r="K35" i="1"/>
  <c r="L35" i="1"/>
  <c r="M35" i="1"/>
  <c r="B35" i="1"/>
  <c r="N30" i="1"/>
  <c r="N31" i="1"/>
  <c r="N32" i="1"/>
  <c r="N33" i="1"/>
  <c r="N34" i="1"/>
  <c r="N29" i="1"/>
  <c r="C26" i="1"/>
  <c r="D26" i="1"/>
  <c r="E26" i="1"/>
  <c r="F26" i="1"/>
  <c r="G26" i="1"/>
  <c r="H26" i="1"/>
  <c r="I26" i="1"/>
  <c r="J26" i="1"/>
  <c r="K26" i="1"/>
  <c r="L26" i="1"/>
  <c r="M26" i="1"/>
  <c r="B26" i="1"/>
  <c r="N21" i="1"/>
  <c r="N22" i="1"/>
  <c r="N23" i="1"/>
  <c r="N24" i="1"/>
  <c r="N25" i="1"/>
  <c r="N20" i="1"/>
  <c r="C17" i="1"/>
  <c r="D17" i="1"/>
  <c r="E17" i="1"/>
  <c r="F17" i="1"/>
  <c r="G17" i="1"/>
  <c r="H17" i="1"/>
  <c r="I17" i="1"/>
  <c r="J17" i="1"/>
  <c r="K17" i="1"/>
  <c r="L17" i="1"/>
  <c r="M17" i="1"/>
  <c r="B17" i="1"/>
  <c r="N42" i="1" l="1"/>
  <c r="N94" i="1"/>
  <c r="N86" i="1"/>
  <c r="N78" i="1"/>
  <c r="N68" i="1"/>
  <c r="N61" i="1"/>
  <c r="N52" i="1"/>
  <c r="J105" i="1"/>
  <c r="N35" i="1"/>
  <c r="N26" i="1"/>
  <c r="N17" i="1"/>
  <c r="I105" i="1"/>
  <c r="H105" i="1"/>
  <c r="G105" i="1"/>
  <c r="B105" i="1"/>
  <c r="F105" i="1"/>
  <c r="M105" i="1"/>
  <c r="L105" i="1"/>
  <c r="K105" i="1"/>
  <c r="C105" i="1"/>
  <c r="E105" i="1"/>
  <c r="D105" i="1"/>
  <c r="N102" i="1"/>
  <c r="M8" i="1"/>
  <c r="E8" i="1"/>
  <c r="J8" i="1"/>
  <c r="L8" i="1"/>
  <c r="D8" i="1"/>
  <c r="C8" i="1"/>
  <c r="G8" i="1"/>
  <c r="F8" i="1"/>
  <c r="B8" i="1"/>
  <c r="K8" i="1"/>
  <c r="I8" i="1"/>
  <c r="N7" i="1"/>
  <c r="N6" i="1"/>
  <c r="H8" i="1"/>
  <c r="N5" i="1"/>
  <c r="B106" i="1" l="1"/>
  <c r="J106" i="1"/>
  <c r="H106" i="1"/>
  <c r="G106" i="1"/>
  <c r="D106" i="1"/>
  <c r="L106" i="1"/>
  <c r="F106" i="1"/>
  <c r="N105" i="1"/>
  <c r="I106" i="1"/>
  <c r="K106" i="1"/>
  <c r="E106" i="1"/>
  <c r="M106" i="1"/>
  <c r="C106" i="1"/>
  <c r="N8" i="1"/>
  <c r="N106" i="1" l="1"/>
</calcChain>
</file>

<file path=xl/sharedStrings.xml><?xml version="1.0" encoding="utf-8"?>
<sst xmlns="http://schemas.openxmlformats.org/spreadsheetml/2006/main" count="137" uniqueCount="89">
  <si>
    <t>Wages</t>
  </si>
  <si>
    <t>Interest/dividends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</si>
  <si>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</si>
  <si>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</si>
  <si>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</si>
  <si>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</si>
  <si>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</si>
  <si>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</si>
  <si>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</si>
  <si>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</si>
  <si>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</si>
  <si>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</si>
  <si>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</si>
  <si>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</si>
  <si>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</si>
  <si>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</si>
  <si>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</si>
  <si>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</si>
  <si>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</si>
  <si>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</si>
  <si>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</si>
  <si>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</si>
  <si>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</si>
  <si>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</si>
  <si>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</si>
  <si>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</si>
  <si>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</si>
  <si>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</si>
  <si>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</si>
  <si>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</si>
  <si>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</si>
  <si>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</si>
  <si>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</si>
  <si>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</si>
  <si>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</si>
  <si>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</si>
  <si>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</si>
  <si>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</si>
  <si>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</si>
  <si>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</si>
  <si>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</si>
  <si>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</si>
  <si>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</si>
  <si>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</si>
  <si>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</si>
  <si>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</si>
  <si>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</si>
  <si>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</si>
  <si>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</si>
  <si>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</si>
  <si>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</si>
  <si>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</si>
  <si>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</si>
  <si>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</si>
  <si>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</si>
  <si>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</si>
  <si>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</si>
  <si>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</si>
  <si>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</si>
  <si>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</si>
  <si>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</si>
  <si>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</si>
  <si>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</si>
  <si>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</si>
  <si>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</si>
  <si>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</si>
  <si>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</si>
  <si>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</si>
  <si>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</si>
  <si>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</si>
  <si>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</si>
  <si>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</si>
  <si>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</si>
  <si>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</si>
  <si>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</si>
  <si>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</si>
  <si>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</si>
  <si>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</si>
  <si>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</si>
  <si>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</si>
  <si>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</si>
  <si>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</si>
  <si>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</si>
  <si>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</si>
  <si>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</si>
  <si>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</si>
  <si>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</si>
  <si>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 xml:space="preserve"> </t>
  </si>
  <si>
    <t>PERSONAL BUDGET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</si>
</sst>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theme="1" tint="0.14993743705557422"/>
      <name val="Tahoma"/>
      <family val="2"/>
      <scheme val="minor"/>
    </font>
    <font>
      <b/>
      <sz val="10"/>
      <color theme="1" tint="0.14990691854609822"/>
      <name val="Trebuchet MS"/>
      <family val="2"/>
      <scheme val="major"/>
    </font>
    <font>
      <sz val="11"/>
      <color theme="1" tint="0.14993743705557422"/>
      <name val="Trebuchet MS"/>
      <family val="2"/>
      <scheme val="major"/>
    </font>
    <font>
      <sz val="22"/>
      <color theme="1" tint="0.14993743705557422"/>
      <name val="Trebuchet MS"/>
      <family val="2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2" borderId="0" applyNumberFormat="0" applyProtection="0">
      <alignment vertical="center"/>
    </xf>
    <xf numFmtId="0" fontId="1" fillId="3" borderId="0" applyNumberForma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1">
      <alignment vertical="center"/>
    </xf>
    <xf numFmtId="0" fontId="2" fillId="0" borderId="1" xfId="2">
      <alignment vertical="center"/>
    </xf>
    <xf numFmtId="0" fontId="1" fillId="2" borderId="0" xfId="3">
      <alignment vertical="center"/>
    </xf>
    <xf numFmtId="0" fontId="2" fillId="0" borderId="2" xfId="2" applyBorder="1">
      <alignment vertical="center"/>
    </xf>
    <xf numFmtId="0" fontId="1" fillId="3" borderId="0" xfId="4">
      <alignment vertical="center"/>
    </xf>
    <xf numFmtId="0" fontId="0" fillId="0" borderId="0" xfId="0" applyAlignment="1">
      <alignment horizontal="right" vertical="center"/>
    </xf>
    <xf numFmtId="0" fontId="2" fillId="0" borderId="1" xfId="2" applyAlignment="1">
      <alignment horizontal="right" vertical="center"/>
    </xf>
    <xf numFmtId="0" fontId="1" fillId="2" borderId="0" xfId="3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0" borderId="2" xfId="2" applyBorder="1" applyAlignment="1">
      <alignment horizontal="right" vertical="center"/>
    </xf>
    <xf numFmtId="0" fontId="1" fillId="3" borderId="0" xfId="4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378"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>
      <tableStyleElement type="wholeTable" dxfId="377"/>
      <tableStyleElement type="headerRow" dxfId="376"/>
      <tableStyleElement type="totalRow" dxfId="375"/>
      <tableStyleElement type="firstColumn" dxfId="374"/>
      <tableStyleElement type="lastColumn" dxfId="373"/>
      <tableStyleElement type="firstRowStripe" dxfId="372"/>
      <tableStyleElement type="firstColumnStripe" dxfId="371"/>
      <tableStyleElement type="firstTotalCell" dxfId="370"/>
      <tableStyleElement type="lastTotalCell" dxfId="369"/>
    </tableStyle>
    <tableStyle name="Personal Budget - Expense" pivot="0" count="9">
      <tableStyleElement type="wholeTable" dxfId="368"/>
      <tableStyleElement type="headerRow" dxfId="367"/>
      <tableStyleElement type="totalRow" dxfId="366"/>
      <tableStyleElement type="firstColumn" dxfId="365"/>
      <tableStyleElement type="lastColumn" dxfId="364"/>
      <tableStyleElement type="firstRowStripe" dxfId="363"/>
      <tableStyleElement type="firstColumnStripe" dxfId="362"/>
      <tableStyleElement type="firstTotalCell" dxfId="361"/>
      <tableStyleElement type="lastTotalCell" dxfId="360"/>
    </tableStyle>
    <tableStyle name="Personal Budget - Total" pivot="0" count="9">
      <tableStyleElement type="wholeTable" dxfId="359"/>
      <tableStyleElement type="headerRow" dxfId="358"/>
      <tableStyleElement type="totalRow" dxfId="357"/>
      <tableStyleElement type="firstColumn" dxfId="356"/>
      <tableStyleElement type="lastColumn" dxfId="355"/>
      <tableStyleElement type="firstRowStripe" dxfId="354"/>
      <tableStyleElement type="firstColumnStripe" dxfId="353"/>
      <tableStyleElement type="firstTotalCell" dxfId="352"/>
      <tableStyleElement type="lastTotalCell" dxfId="3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Income" displayName="tblIncome" ref="A5:O8" headerRowCount="0" totalsRowCount="1">
  <tableColumns count="15">
    <tableColumn id="1" name="INCOME" totalsRowLabel="Total"/>
    <tableColumn id="2" name="Jan" totalsRowFunction="sum" dataDxfId="349" totalsRowDxfId="153"/>
    <tableColumn id="3" name="Feb" totalsRowFunction="sum" dataDxfId="348" totalsRowDxfId="152"/>
    <tableColumn id="4" name="March" totalsRowFunction="sum" dataDxfId="347" totalsRowDxfId="151"/>
    <tableColumn id="5" name="April" totalsRowFunction="sum" dataDxfId="346" totalsRowDxfId="150"/>
    <tableColumn id="6" name="May" totalsRowFunction="sum" dataDxfId="345" totalsRowDxfId="149"/>
    <tableColumn id="7" name="June" totalsRowFunction="sum" dataDxfId="344" totalsRowDxfId="148"/>
    <tableColumn id="8" name="July" totalsRowFunction="sum" dataDxfId="343" totalsRowDxfId="147"/>
    <tableColumn id="9" name="Aug" totalsRowFunction="sum" dataDxfId="342" totalsRowDxfId="146"/>
    <tableColumn id="10" name="Sept" totalsRowFunction="sum" dataDxfId="341" totalsRowDxfId="145"/>
    <tableColumn id="11" name="Oct" totalsRowFunction="sum" dataDxfId="340" totalsRowDxfId="144"/>
    <tableColumn id="12" name="Nov" totalsRowFunction="sum" dataDxfId="339" totalsRowDxfId="143"/>
    <tableColumn id="13" name="Dec" totalsRowFunction="sum" dataDxfId="338" totalsRowDxfId="142"/>
    <tableColumn id="14" name="Year" totalsRowFunction="sum" dataDxfId="337" totalsRowDxfId="141">
      <calculatedColumnFormula>SUM(tblIncome[[#This Row],[Jan]:[Dec]])</calculatedColumnFormula>
    </tableColumn>
    <tableColumn id="15" name="Column1" dataDxfId="336" totalsRowDxfId="140"/>
  </tableColumns>
  <tableStyleInfo name="Persona Budget - Revenue" showFirstColumn="0" showLastColumn="0" showRowStripes="0" showColumnStripes="1"/>
  <extLst>
    <ext xmlns:x14="http://schemas.microsoft.com/office/spreadsheetml/2009/9/main" uri="{504A1905-F514-4f6f-8877-14C23A59335A}">
      <x14:table altText="Income" altTextSummary="Enter your income for the year."/>
    </ext>
  </extLst>
</table>
</file>

<file path=xl/tables/table10.xml><?xml version="1.0" encoding="utf-8"?>
<table xmlns="http://schemas.openxmlformats.org/spreadsheetml/2006/main" id="10" name="tblPersonal" displayName="tblPersonal" ref="A81:O86" headerRowCount="0" totalsRowCount="1">
  <tableColumns count="15">
    <tableColumn id="1" name="Personal" totalsRowLabel="Total"/>
    <tableColumn id="2" name="Jan" totalsRowFunction="sum" dataDxfId="223" totalsRowDxfId="41"/>
    <tableColumn id="3" name="Feb" totalsRowFunction="sum" dataDxfId="222" totalsRowDxfId="40"/>
    <tableColumn id="4" name="March" totalsRowFunction="sum" dataDxfId="221" totalsRowDxfId="39"/>
    <tableColumn id="5" name="April" totalsRowFunction="sum" dataDxfId="220" totalsRowDxfId="38"/>
    <tableColumn id="6" name="May" totalsRowFunction="sum" dataDxfId="219" totalsRowDxfId="37"/>
    <tableColumn id="7" name="June" totalsRowFunction="sum" dataDxfId="218" totalsRowDxfId="36"/>
    <tableColumn id="8" name="July" totalsRowFunction="sum" dataDxfId="217" totalsRowDxfId="35"/>
    <tableColumn id="9" name="Aug" totalsRowFunction="sum" dataDxfId="216" totalsRowDxfId="34"/>
    <tableColumn id="10" name="Sept" totalsRowFunction="sum" dataDxfId="215" totalsRowDxfId="33"/>
    <tableColumn id="11" name="Oct" totalsRowFunction="sum" dataDxfId="214" totalsRowDxfId="32"/>
    <tableColumn id="12" name="Nov" totalsRowFunction="sum" dataDxfId="213" totalsRowDxfId="31"/>
    <tableColumn id="13" name="Dec" totalsRowFunction="sum" dataDxfId="212" totalsRowDxfId="30"/>
    <tableColumn id="14" name="Year" totalsRowFunction="sum" dataDxfId="211" totalsRowDxfId="29">
      <calculatedColumnFormula>SUM(tblPersonal[[#This Row],[Jan]:[Dec]])</calculatedColumnFormula>
    </tableColumn>
    <tableColumn id="15" name="Column1" dataDxfId="210" totalsRowDxfId="28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Personal Expenses" altTextSummary="Enter your personal expenses for the year, separated by month."/>
    </ext>
  </extLst>
</table>
</file>

<file path=xl/tables/table11.xml><?xml version="1.0" encoding="utf-8"?>
<table xmlns="http://schemas.openxmlformats.org/spreadsheetml/2006/main" id="11" name="tblFinancial" displayName="tblFinancial" ref="A89:O94" headerRowCount="0" totalsRowCount="1">
  <tableColumns count="15">
    <tableColumn id="1" name="Financial obligations" totalsRowLabel="Total"/>
    <tableColumn id="2" name="Jan" totalsRowFunction="sum" dataDxfId="209" totalsRowDxfId="55"/>
    <tableColumn id="3" name="Feb" totalsRowFunction="sum" dataDxfId="208" totalsRowDxfId="54"/>
    <tableColumn id="4" name="March" totalsRowFunction="sum" dataDxfId="207" totalsRowDxfId="53"/>
    <tableColumn id="5" name="April" totalsRowFunction="sum" dataDxfId="206" totalsRowDxfId="52"/>
    <tableColumn id="6" name="May" totalsRowFunction="sum" dataDxfId="205" totalsRowDxfId="51"/>
    <tableColumn id="7" name="June" totalsRowFunction="sum" dataDxfId="204" totalsRowDxfId="50"/>
    <tableColumn id="8" name="July" totalsRowFunction="sum" dataDxfId="203" totalsRowDxfId="49"/>
    <tableColumn id="9" name="Aug" totalsRowFunction="sum" dataDxfId="202" totalsRowDxfId="48"/>
    <tableColumn id="10" name="Sept" totalsRowFunction="sum" dataDxfId="201" totalsRowDxfId="47"/>
    <tableColumn id="11" name="Oct" totalsRowFunction="sum" dataDxfId="200" totalsRowDxfId="46"/>
    <tableColumn id="12" name="Nov" totalsRowFunction="sum" dataDxfId="199" totalsRowDxfId="45"/>
    <tableColumn id="13" name="Dec" totalsRowFunction="sum" dataDxfId="198" totalsRowDxfId="44"/>
    <tableColumn id="14" name="Year" totalsRowFunction="sum" dataDxfId="197" totalsRowDxfId="43">
      <calculatedColumnFormula>SUM(tblFinancial[[#This Row],[Jan]:[Dec]])</calculatedColumnFormula>
    </tableColumn>
    <tableColumn id="15" name="Column1" dataDxfId="196" totalsRowDxfId="42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Financial Expenses" altTextSummary="Enter your financial expenses for the year, separated by month."/>
    </ext>
  </extLst>
</table>
</file>

<file path=xl/tables/table12.xml><?xml version="1.0" encoding="utf-8"?>
<table xmlns="http://schemas.openxmlformats.org/spreadsheetml/2006/main" id="12" name="tblMisc" displayName="tblMisc" ref="A97:O102" headerRowCount="0" totalsRowCount="1">
  <tableColumns count="15">
    <tableColumn id="1" name="Misc. payments" totalsRowLabel="Total"/>
    <tableColumn id="2" name="Jan" totalsRowFunction="sum" dataDxfId="195" totalsRowDxfId="194"/>
    <tableColumn id="3" name="Feb" totalsRowFunction="sum" dataDxfId="193" totalsRowDxfId="192"/>
    <tableColumn id="4" name="March" totalsRowFunction="sum" dataDxfId="191" totalsRowDxfId="190"/>
    <tableColumn id="5" name="April" totalsRowFunction="sum" dataDxfId="189" totalsRowDxfId="188"/>
    <tableColumn id="6" name="May" totalsRowFunction="sum" dataDxfId="187" totalsRowDxfId="186"/>
    <tableColumn id="7" name="June" totalsRowFunction="sum" dataDxfId="185" totalsRowDxfId="184"/>
    <tableColumn id="8" name="July" totalsRowFunction="sum" dataDxfId="183" totalsRowDxfId="182"/>
    <tableColumn id="9" name="Aug" totalsRowFunction="sum" dataDxfId="181" totalsRowDxfId="180"/>
    <tableColumn id="10" name="Sept" totalsRowFunction="sum" dataDxfId="179" totalsRowDxfId="178"/>
    <tableColumn id="11" name="Oct" totalsRowFunction="sum" dataDxfId="177" totalsRowDxfId="176"/>
    <tableColumn id="12" name="Nov" totalsRowFunction="sum" dataDxfId="175" totalsRowDxfId="174"/>
    <tableColumn id="13" name="Dec" totalsRowFunction="sum" dataDxfId="173" totalsRowDxfId="172"/>
    <tableColumn id="14" name="Year" totalsRowFunction="sum" dataDxfId="171" totalsRowDxfId="170">
      <calculatedColumnFormula>SUM(tblMisc[[#This Row],[Jan]:[Dec]])</calculatedColumnFormula>
    </tableColumn>
    <tableColumn id="15" name="Column1" dataDxfId="169" totalsRowDxfId="168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Misc Expenses" altTextSummary="Enter your miscellaneous expenses for the year, separated by month."/>
    </ext>
  </extLst>
</table>
</file>

<file path=xl/tables/table13.xml><?xml version="1.0" encoding="utf-8"?>
<table xmlns="http://schemas.openxmlformats.org/spreadsheetml/2006/main" id="13" name="tblTotals" displayName="tblTotals" ref="A104:O106" totalsRowShown="0" headerRowCellStyle="Heading 3">
  <tableColumns count="15">
    <tableColumn id="1" name="TOTALS"/>
    <tableColumn id="2" name="JAN" dataDxfId="167">
      <calculatedColumnFormula>tblIncome[[#Totals],[Jan]]-B104</calculatedColumnFormula>
    </tableColumn>
    <tableColumn id="3" name="FEB" dataDxfId="166">
      <calculatedColumnFormula>tblIncome[[#Totals],[Feb]]-C104</calculatedColumnFormula>
    </tableColumn>
    <tableColumn id="4" name="MAR" dataDxfId="165">
      <calculatedColumnFormula>tblIncome[[#Totals],[March]]-D104</calculatedColumnFormula>
    </tableColumn>
    <tableColumn id="5" name="APR" dataDxfId="164">
      <calculatedColumnFormula>tblIncome[[#Totals],[April]]-E104</calculatedColumnFormula>
    </tableColumn>
    <tableColumn id="6" name="MAY" dataDxfId="163">
      <calculatedColumnFormula>tblIncome[[#Totals],[May]]-F104</calculatedColumnFormula>
    </tableColumn>
    <tableColumn id="7" name="JUN" dataDxfId="162">
      <calculatedColumnFormula>tblIncome[[#Totals],[June]]-G104</calculatedColumnFormula>
    </tableColumn>
    <tableColumn id="8" name="JUL" dataDxfId="161">
      <calculatedColumnFormula>tblIncome[[#Totals],[July]]-H104</calculatedColumnFormula>
    </tableColumn>
    <tableColumn id="9" name="AUG" dataDxfId="160">
      <calculatedColumnFormula>tblIncome[[#Totals],[Aug]]-I104</calculatedColumnFormula>
    </tableColumn>
    <tableColumn id="10" name="SEP" dataDxfId="159">
      <calculatedColumnFormula>tblIncome[[#Totals],[Sept]]-J104</calculatedColumnFormula>
    </tableColumn>
    <tableColumn id="11" name="OCT" dataDxfId="158">
      <calculatedColumnFormula>tblIncome[[#Totals],[Oct]]-K104</calculatedColumnFormula>
    </tableColumn>
    <tableColumn id="12" name="NOV" dataDxfId="157">
      <calculatedColumnFormula>tblIncome[[#Totals],[Nov]]-L104</calculatedColumnFormula>
    </tableColumn>
    <tableColumn id="13" name="DEC" dataDxfId="156">
      <calculatedColumnFormula>tblIncome[[#Totals],[Dec]]-M104</calculatedColumnFormula>
    </tableColumn>
    <tableColumn id="14" name="YEAR" dataDxfId="155">
      <calculatedColumnFormula>tblIncome[[#Totals],[Year]]-N104</calculatedColumnFormula>
    </tableColumn>
    <tableColumn id="15" name=" " dataDxfId="154"/>
  </tableColumns>
  <tableStyleInfo name="Personal Budget - Total" showFirstColumn="1" showLastColumn="0" showRowStripes="0" showColumnStripes="1"/>
  <extLst>
    <ext xmlns:x14="http://schemas.microsoft.com/office/spreadsheetml/2009/9/main" uri="{504A1905-F514-4f6f-8877-14C23A59335A}">
      <x14:table altText="Totals" altTextSummary="View your totals for the year, separated by month."/>
    </ext>
  </extLst>
</table>
</file>

<file path=xl/tables/table2.xml><?xml version="1.0" encoding="utf-8"?>
<table xmlns="http://schemas.openxmlformats.org/spreadsheetml/2006/main" id="2" name="tblHome" displayName="tblHome" ref="A12:O17" headerRowCount="0" totalsRowCount="1">
  <tableColumns count="15">
    <tableColumn id="1" name="Home" totalsRowLabel="Total"/>
    <tableColumn id="2" name="Jan" totalsRowFunction="sum" dataDxfId="335" totalsRowDxfId="139"/>
    <tableColumn id="3" name="Feb" totalsRowFunction="sum" dataDxfId="334" totalsRowDxfId="138"/>
    <tableColumn id="4" name="March" totalsRowFunction="sum" dataDxfId="333" totalsRowDxfId="137"/>
    <tableColumn id="5" name="April" totalsRowFunction="sum" dataDxfId="332" totalsRowDxfId="136"/>
    <tableColumn id="6" name="May" totalsRowFunction="sum" dataDxfId="331" totalsRowDxfId="135"/>
    <tableColumn id="7" name="June" totalsRowFunction="sum" dataDxfId="330" totalsRowDxfId="134"/>
    <tableColumn id="8" name="July" totalsRowFunction="sum" dataDxfId="329" totalsRowDxfId="133"/>
    <tableColumn id="9" name="Aug" totalsRowFunction="sum" dataDxfId="328" totalsRowDxfId="132"/>
    <tableColumn id="10" name="Sept" totalsRowFunction="sum" dataDxfId="327" totalsRowDxfId="131"/>
    <tableColumn id="11" name="Oct" totalsRowFunction="sum" dataDxfId="326" totalsRowDxfId="130"/>
    <tableColumn id="12" name="Nov" totalsRowFunction="sum" dataDxfId="325" totalsRowDxfId="129"/>
    <tableColumn id="13" name="Dec" totalsRowFunction="sum" dataDxfId="324" totalsRowDxfId="128"/>
    <tableColumn id="14" name="Year" totalsRowFunction="sum" dataDxfId="323" totalsRowDxfId="127">
      <calculatedColumnFormula>SUM(tblHome[[#This Row],[Jan]:[Dec]])</calculatedColumnFormula>
    </tableColumn>
    <tableColumn id="15" name="Column1" dataDxfId="322" totalsRowDxfId="126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Enter your home expenses for the year, separated by month."/>
    </ext>
  </extLst>
</table>
</file>

<file path=xl/tables/table3.xml><?xml version="1.0" encoding="utf-8"?>
<table xmlns="http://schemas.openxmlformats.org/spreadsheetml/2006/main" id="3" name="tblDaily" displayName="tblDaily" ref="A20:O26" headerRowCount="0" totalsRowCount="1">
  <tableColumns count="15">
    <tableColumn id="1" name="Daily living" totalsRowLabel="Total"/>
    <tableColumn id="2" name="Jan" totalsRowFunction="sum" dataDxfId="321" totalsRowDxfId="125"/>
    <tableColumn id="3" name="Feb" totalsRowFunction="sum" dataDxfId="320" totalsRowDxfId="124"/>
    <tableColumn id="4" name="March" totalsRowFunction="sum" dataDxfId="319" totalsRowDxfId="123"/>
    <tableColumn id="5" name="April" totalsRowFunction="sum" dataDxfId="318" totalsRowDxfId="122"/>
    <tableColumn id="6" name="May" totalsRowFunction="sum" dataDxfId="317" totalsRowDxfId="121"/>
    <tableColumn id="7" name="June" totalsRowFunction="sum" dataDxfId="316" totalsRowDxfId="120"/>
    <tableColumn id="8" name="July" totalsRowFunction="sum" dataDxfId="315" totalsRowDxfId="119"/>
    <tableColumn id="9" name="Aug" totalsRowFunction="sum" dataDxfId="314" totalsRowDxfId="118"/>
    <tableColumn id="10" name="Sept" totalsRowFunction="sum" dataDxfId="313" totalsRowDxfId="117"/>
    <tableColumn id="11" name="Oct" totalsRowFunction="sum" dataDxfId="312" totalsRowDxfId="116"/>
    <tableColumn id="12" name="Nov" totalsRowFunction="sum" dataDxfId="311" totalsRowDxfId="115"/>
    <tableColumn id="13" name="Dec" totalsRowFunction="sum" dataDxfId="310" totalsRowDxfId="114"/>
    <tableColumn id="14" name="Year" totalsRowFunction="sum" dataDxfId="309" totalsRowDxfId="113">
      <calculatedColumnFormula>SUM(tblDaily[[#This Row],[Jan]:[Dec]])</calculatedColumnFormula>
    </tableColumn>
    <tableColumn id="15" name="Column1" dataDxfId="308" totalsRowDxfId="112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Daily Living Expenses" altTextSummary="Enter your daily living expenses for the year, separated by month."/>
    </ext>
  </extLst>
</table>
</file>

<file path=xl/tables/table4.xml><?xml version="1.0" encoding="utf-8"?>
<table xmlns="http://schemas.openxmlformats.org/spreadsheetml/2006/main" id="4" name="tblTransportation" displayName="tblTransportation" ref="A29:O35" headerRowCount="0" totalsRowCount="1">
  <tableColumns count="15">
    <tableColumn id="1" name="Transportation" totalsRowLabel="Total"/>
    <tableColumn id="2" name="Jan" totalsRowFunction="sum" dataDxfId="307" totalsRowDxfId="111"/>
    <tableColumn id="3" name="Feb" totalsRowFunction="sum" dataDxfId="306" totalsRowDxfId="110"/>
    <tableColumn id="4" name="March" totalsRowFunction="sum" dataDxfId="305" totalsRowDxfId="109"/>
    <tableColumn id="5" name="April" totalsRowFunction="sum" dataDxfId="304" totalsRowDxfId="108"/>
    <tableColumn id="6" name="May" totalsRowFunction="sum" dataDxfId="303" totalsRowDxfId="107"/>
    <tableColumn id="7" name="June" totalsRowFunction="sum" dataDxfId="302" totalsRowDxfId="106"/>
    <tableColumn id="8" name="July" totalsRowFunction="sum" dataDxfId="301" totalsRowDxfId="105"/>
    <tableColumn id="9" name="Aug" totalsRowFunction="sum" dataDxfId="300" totalsRowDxfId="104"/>
    <tableColumn id="10" name="Sept" totalsRowFunction="sum" dataDxfId="299" totalsRowDxfId="103"/>
    <tableColumn id="11" name="Oct" totalsRowFunction="sum" dataDxfId="298" totalsRowDxfId="102"/>
    <tableColumn id="12" name="Nov" totalsRowFunction="sum" dataDxfId="297" totalsRowDxfId="101"/>
    <tableColumn id="13" name="Dec" totalsRowFunction="sum" dataDxfId="296" totalsRowDxfId="100"/>
    <tableColumn id="14" name="Year" totalsRowFunction="sum" dataDxfId="295" totalsRowDxfId="99">
      <calculatedColumnFormula>SUM(tblTransportation[[#This Row],[Jan]:[Dec]])</calculatedColumnFormula>
    </tableColumn>
    <tableColumn id="15" name="Column1" dataDxfId="294" totalsRowDxfId="98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Transportation expenses" altTextSummary="Enter your transportation expenses for the year, separated by month."/>
    </ext>
  </extLst>
</table>
</file>

<file path=xl/tables/table5.xml><?xml version="1.0" encoding="utf-8"?>
<table xmlns="http://schemas.openxmlformats.org/spreadsheetml/2006/main" id="5" name="tblEntertainment" displayName="tblEntertainment" ref="A38:O42" headerRowCount="0" totalsRowCount="1">
  <tableColumns count="15">
    <tableColumn id="1" name="Entertainment" totalsRowLabel="Total"/>
    <tableColumn id="2" name="Jan" totalsRowFunction="sum" dataDxfId="293" totalsRowDxfId="97"/>
    <tableColumn id="3" name="Feb" totalsRowFunction="sum" dataDxfId="292" totalsRowDxfId="96"/>
    <tableColumn id="4" name="March" totalsRowFunction="sum" dataDxfId="291" totalsRowDxfId="95"/>
    <tableColumn id="5" name="April" totalsRowFunction="sum" dataDxfId="290" totalsRowDxfId="94"/>
    <tableColumn id="6" name="May" totalsRowFunction="sum" dataDxfId="289" totalsRowDxfId="93"/>
    <tableColumn id="7" name="June" totalsRowFunction="sum" dataDxfId="288" totalsRowDxfId="92"/>
    <tableColumn id="8" name="July" totalsRowFunction="sum" dataDxfId="287" totalsRowDxfId="91"/>
    <tableColumn id="9" name="Aug" totalsRowFunction="sum" dataDxfId="286" totalsRowDxfId="90"/>
    <tableColumn id="10" name="Sept" totalsRowFunction="sum" dataDxfId="285" totalsRowDxfId="89"/>
    <tableColumn id="11" name="Oct" totalsRowFunction="sum" dataDxfId="284" totalsRowDxfId="88"/>
    <tableColumn id="12" name="Nov" totalsRowFunction="sum" dataDxfId="283" totalsRowDxfId="87"/>
    <tableColumn id="13" name="Dec" totalsRowFunction="sum" dataDxfId="282" totalsRowDxfId="86"/>
    <tableColumn id="14" name="Year" totalsRowFunction="sum" dataDxfId="281" totalsRowDxfId="85">
      <calculatedColumnFormula>SUM(tblEntertainment[[#This Row],[Jan]:[Dec]])</calculatedColumnFormula>
    </tableColumn>
    <tableColumn id="15" name="Column1" dataDxfId="280" totalsRowDxfId="84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Entertainment Expenses" altTextSummary="Enter your entertainment expenses for the year, separated by month."/>
    </ext>
  </extLst>
</table>
</file>

<file path=xl/tables/table6.xml><?xml version="1.0" encoding="utf-8"?>
<table xmlns="http://schemas.openxmlformats.org/spreadsheetml/2006/main" id="6" name="tblHealth" displayName="tblHealth" ref="A45:O52" headerRowCount="0" totalsRowCount="1">
  <tableColumns count="15">
    <tableColumn id="1" name="Health" totalsRowLabel="Total"/>
    <tableColumn id="2" name="Jan" totalsRowFunction="sum" dataDxfId="279" totalsRowDxfId="83"/>
    <tableColumn id="3" name="Feb" totalsRowFunction="sum" dataDxfId="278" totalsRowDxfId="82"/>
    <tableColumn id="4" name="March" totalsRowFunction="sum" dataDxfId="277" totalsRowDxfId="81"/>
    <tableColumn id="5" name="April" totalsRowFunction="sum" dataDxfId="276" totalsRowDxfId="80"/>
    <tableColumn id="6" name="May" totalsRowFunction="sum" dataDxfId="275" totalsRowDxfId="79"/>
    <tableColumn id="7" name="June" totalsRowFunction="sum" dataDxfId="274" totalsRowDxfId="78"/>
    <tableColumn id="8" name="July" totalsRowFunction="sum" dataDxfId="273" totalsRowDxfId="77"/>
    <tableColumn id="9" name="Aug" totalsRowFunction="sum" dataDxfId="272" totalsRowDxfId="76"/>
    <tableColumn id="10" name="Sept" totalsRowFunction="sum" dataDxfId="271" totalsRowDxfId="75"/>
    <tableColumn id="11" name="Oct" totalsRowFunction="sum" dataDxfId="270" totalsRowDxfId="74"/>
    <tableColumn id="12" name="Nov" totalsRowFunction="sum" dataDxfId="269" totalsRowDxfId="73"/>
    <tableColumn id="13" name="Dec" totalsRowFunction="sum" dataDxfId="268" totalsRowDxfId="72"/>
    <tableColumn id="14" name="Year" totalsRowFunction="sum" dataDxfId="267" totalsRowDxfId="71">
      <calculatedColumnFormula>SUM(tblHealth[[#This Row],[Jan]:[Dec]])</calculatedColumnFormula>
    </tableColumn>
    <tableColumn id="15" name="Column1" dataDxfId="266" totalsRowDxfId="70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ealth Expenses" altTextSummary="Enter your health expenses for the year, separated by month."/>
    </ext>
  </extLst>
</table>
</file>

<file path=xl/tables/table7.xml><?xml version="1.0" encoding="utf-8"?>
<table xmlns="http://schemas.openxmlformats.org/spreadsheetml/2006/main" id="7" name="tblVacations" displayName="tblVacations" ref="A55:O61" headerRowCount="0" totalsRowCount="1">
  <tableColumns count="15">
    <tableColumn id="1" name="Vacations" totalsRowLabel="Total"/>
    <tableColumn id="2" name="Jan" totalsRowFunction="sum" dataDxfId="265" totalsRowDxfId="69"/>
    <tableColumn id="3" name="Feb" totalsRowFunction="sum" dataDxfId="264" totalsRowDxfId="68"/>
    <tableColumn id="4" name="March" totalsRowFunction="sum" dataDxfId="263" totalsRowDxfId="67"/>
    <tableColumn id="5" name="April" totalsRowFunction="sum" dataDxfId="262" totalsRowDxfId="66"/>
    <tableColumn id="6" name="May" totalsRowFunction="sum" dataDxfId="261" totalsRowDxfId="65"/>
    <tableColumn id="7" name="June" totalsRowFunction="sum" dataDxfId="260" totalsRowDxfId="64"/>
    <tableColumn id="8" name="July" totalsRowFunction="sum" dataDxfId="259" totalsRowDxfId="63"/>
    <tableColumn id="9" name="Aug" totalsRowFunction="sum" dataDxfId="258" totalsRowDxfId="62"/>
    <tableColumn id="10" name="Sept" totalsRowFunction="sum" dataDxfId="257" totalsRowDxfId="61"/>
    <tableColumn id="11" name="Oct" totalsRowFunction="sum" dataDxfId="256" totalsRowDxfId="60"/>
    <tableColumn id="12" name="Nov" totalsRowFunction="sum" dataDxfId="255" totalsRowDxfId="59"/>
    <tableColumn id="13" name="Dec" totalsRowFunction="sum" dataDxfId="254" totalsRowDxfId="58"/>
    <tableColumn id="14" name="Year" totalsRowFunction="sum" dataDxfId="253" totalsRowDxfId="57">
      <calculatedColumnFormula>SUM(tblVacations[[#This Row],[Jan]:[Dec]])</calculatedColumnFormula>
    </tableColumn>
    <tableColumn id="15" name="Column1" dataDxfId="252" totalsRowDxfId="56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Vacation Expenses" altTextSummary="Enter your vacation expenses for the year, separated by month."/>
    </ext>
  </extLst>
</table>
</file>

<file path=xl/tables/table8.xml><?xml version="1.0" encoding="utf-8"?>
<table xmlns="http://schemas.openxmlformats.org/spreadsheetml/2006/main" id="8" name="tblRecreation" displayName="tblRecreation" ref="A64:O68" headerRowCount="0" totalsRowCount="1">
  <tableColumns count="15">
    <tableColumn id="1" name="Recreation" totalsRowLabel="Total"/>
    <tableColumn id="2" name="Jan" totalsRowFunction="sum" dataDxfId="251" totalsRowDxfId="13"/>
    <tableColumn id="3" name="Feb" totalsRowFunction="sum" dataDxfId="250" totalsRowDxfId="12"/>
    <tableColumn id="4" name="March" totalsRowFunction="sum" dataDxfId="249" totalsRowDxfId="11"/>
    <tableColumn id="5" name="April" totalsRowFunction="sum" dataDxfId="248" totalsRowDxfId="10"/>
    <tableColumn id="6" name="May" totalsRowFunction="sum" dataDxfId="247" totalsRowDxfId="9"/>
    <tableColumn id="7" name="June" totalsRowFunction="sum" dataDxfId="246" totalsRowDxfId="8"/>
    <tableColumn id="8" name="July" totalsRowFunction="sum" dataDxfId="245" totalsRowDxfId="7"/>
    <tableColumn id="9" name="Aug" totalsRowFunction="sum" dataDxfId="244" totalsRowDxfId="6"/>
    <tableColumn id="10" name="Sept" totalsRowFunction="sum" dataDxfId="243" totalsRowDxfId="5"/>
    <tableColumn id="11" name="Oct" totalsRowFunction="sum" dataDxfId="242" totalsRowDxfId="4"/>
    <tableColumn id="12" name="Nov" totalsRowFunction="sum" dataDxfId="241" totalsRowDxfId="3"/>
    <tableColumn id="13" name="Dec" totalsRowFunction="sum" dataDxfId="240" totalsRowDxfId="2"/>
    <tableColumn id="14" name="Year" totalsRowFunction="sum" dataDxfId="239" totalsRowDxfId="1">
      <calculatedColumnFormula>SUM(tblRecreation[[#This Row],[Jan]:[Dec]])</calculatedColumnFormula>
    </tableColumn>
    <tableColumn id="15" name="Column1" dataDxfId="238" totalsRowDxfId="0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Recreation Expenses" altTextSummary="Enter your recreation expenses for the year, separated by month."/>
    </ext>
  </extLst>
</table>
</file>

<file path=xl/tables/table9.xml><?xml version="1.0" encoding="utf-8"?>
<table xmlns="http://schemas.openxmlformats.org/spreadsheetml/2006/main" id="9" name="tblDues" displayName="tblDues" ref="A71:O78" headerRowCount="0" totalsRowCount="1">
  <tableColumns count="15">
    <tableColumn id="1" name="Dues/subscriptions" totalsRowLabel="Total"/>
    <tableColumn id="2" name="Jan" totalsRowFunction="sum" dataDxfId="237" totalsRowDxfId="27"/>
    <tableColumn id="3" name="Feb" totalsRowFunction="sum" dataDxfId="236" totalsRowDxfId="26"/>
    <tableColumn id="4" name="March" totalsRowFunction="sum" dataDxfId="235" totalsRowDxfId="25"/>
    <tableColumn id="5" name="April" totalsRowFunction="sum" dataDxfId="234" totalsRowDxfId="24"/>
    <tableColumn id="6" name="May" totalsRowFunction="sum" dataDxfId="233" totalsRowDxfId="23"/>
    <tableColumn id="7" name="June" totalsRowFunction="sum" dataDxfId="232" totalsRowDxfId="22"/>
    <tableColumn id="8" name="July" totalsRowFunction="sum" dataDxfId="231" totalsRowDxfId="21"/>
    <tableColumn id="9" name="Aug" totalsRowFunction="sum" dataDxfId="230" totalsRowDxfId="20"/>
    <tableColumn id="10" name="Sept" totalsRowFunction="sum" dataDxfId="229" totalsRowDxfId="19"/>
    <tableColumn id="11" name="Oct" totalsRowFunction="sum" dataDxfId="228" totalsRowDxfId="18"/>
    <tableColumn id="12" name="Nov" totalsRowFunction="sum" dataDxfId="227" totalsRowDxfId="17"/>
    <tableColumn id="13" name="Dec" totalsRowFunction="sum" dataDxfId="226" totalsRowDxfId="16"/>
    <tableColumn id="14" name="Year" totalsRowFunction="sum" dataDxfId="225" totalsRowDxfId="15">
      <calculatedColumnFormula>SUM(tblDues[[#This Row],[Jan]:[Dec]])</calculatedColumnFormula>
    </tableColumn>
    <tableColumn id="15" name="Column1" dataDxfId="224" totalsRowDxfId="14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Dues &amp; Subscription Expenses" altTextSummary="Enter your dues &amp; subscription expenses for the year, separated by month.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O106"/>
  <sheetViews>
    <sheetView showGridLines="0" tabSelected="1" workbookViewId="0"/>
  </sheetViews>
  <sheetFormatPr defaultRowHeight="12.75" x14ac:dyDescent="0.2"/>
  <cols>
    <col min="1" max="1" width="25.7109375" customWidth="1"/>
    <col min="2" max="13" width="11.28515625" style="6" customWidth="1"/>
    <col min="14" max="14" width="12.42578125" style="6" customWidth="1"/>
    <col min="15" max="15" width="9.140625" customWidth="1"/>
  </cols>
  <sheetData>
    <row r="1" spans="1:15" ht="28.5" x14ac:dyDescent="0.2">
      <c r="A1" s="1" t="s">
        <v>88</v>
      </c>
    </row>
    <row r="3" spans="1:15" ht="17.25" thickBot="1" x14ac:dyDescent="0.25">
      <c r="A3" s="2" t="s">
        <v>84</v>
      </c>
      <c r="B3" s="7" t="s">
        <v>71</v>
      </c>
      <c r="C3" s="7" t="s">
        <v>72</v>
      </c>
      <c r="D3" s="7" t="s">
        <v>74</v>
      </c>
      <c r="E3" s="7" t="s">
        <v>75</v>
      </c>
      <c r="F3" s="7" t="s">
        <v>73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82</v>
      </c>
      <c r="N3" s="7" t="s">
        <v>83</v>
      </c>
      <c r="O3" s="7"/>
    </row>
    <row r="4" spans="1:15" ht="15" x14ac:dyDescent="0.2">
      <c r="A4" s="3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87</v>
      </c>
    </row>
    <row r="5" spans="1:15" x14ac:dyDescent="0.2">
      <c r="A5" t="s">
        <v>0</v>
      </c>
      <c r="B5" s="9" t="s">
        <v>87</v>
      </c>
      <c r="C5" s="9" t="s">
        <v>87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f>SUM(tblIncome[[#This Row],[Jan]:[Dec]])</f>
        <v>0</v>
      </c>
      <c r="O5" s="9"/>
    </row>
    <row r="6" spans="1:15" x14ac:dyDescent="0.2">
      <c r="A6" t="s">
        <v>1</v>
      </c>
      <c r="B6" s="9" t="s">
        <v>87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f>SUM(tblIncome[[#This Row],[Jan]:[Dec]])</f>
        <v>0</v>
      </c>
      <c r="O6" s="9"/>
    </row>
    <row r="7" spans="1:15" x14ac:dyDescent="0.2">
      <c r="A7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>SUM(tblIncome[[#This Row],[Jan]:[Dec]])</f>
        <v>0</v>
      </c>
      <c r="O7" s="9"/>
    </row>
    <row r="8" spans="1:15" x14ac:dyDescent="0.2">
      <c r="A8" t="s">
        <v>56</v>
      </c>
      <c r="B8" s="9">
        <f>SUBTOTAL(109,tblIncome[Jan])</f>
        <v>0</v>
      </c>
      <c r="C8" s="9">
        <f>SUBTOTAL(109,tblIncome[Feb])</f>
        <v>0</v>
      </c>
      <c r="D8" s="9">
        <f>SUBTOTAL(109,tblIncome[March])</f>
        <v>0</v>
      </c>
      <c r="E8" s="9">
        <f>SUBTOTAL(109,tblIncome[April])</f>
        <v>0</v>
      </c>
      <c r="F8" s="9">
        <f>SUBTOTAL(109,tblIncome[May])</f>
        <v>0</v>
      </c>
      <c r="G8" s="9">
        <f>SUBTOTAL(109,tblIncome[June])</f>
        <v>0</v>
      </c>
      <c r="H8" s="9">
        <f>SUBTOTAL(109,tblIncome[July])</f>
        <v>0</v>
      </c>
      <c r="I8" s="9">
        <f>SUBTOTAL(109,tblIncome[Aug])</f>
        <v>0</v>
      </c>
      <c r="J8" s="9">
        <f>SUBTOTAL(109,tblIncome[Sept])</f>
        <v>0</v>
      </c>
      <c r="K8" s="9">
        <f>SUBTOTAL(109,tblIncome[Oct])</f>
        <v>0</v>
      </c>
      <c r="L8" s="9">
        <f>SUBTOTAL(109,tblIncome[Nov])</f>
        <v>0</v>
      </c>
      <c r="M8" s="9">
        <f>SUBTOTAL(109,tblIncome[Dec])</f>
        <v>0</v>
      </c>
      <c r="N8" s="9">
        <f>SUBTOTAL(109,tblIncome[Year])</f>
        <v>0</v>
      </c>
      <c r="O8" s="6"/>
    </row>
    <row r="9" spans="1:15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7.25" thickBot="1" x14ac:dyDescent="0.25">
      <c r="A10" s="4" t="s">
        <v>58</v>
      </c>
      <c r="B10" s="10" t="s">
        <v>71</v>
      </c>
      <c r="C10" s="10" t="s">
        <v>72</v>
      </c>
      <c r="D10" s="10" t="s">
        <v>74</v>
      </c>
      <c r="E10" s="10" t="s">
        <v>75</v>
      </c>
      <c r="F10" s="10" t="s">
        <v>73</v>
      </c>
      <c r="G10" s="10" t="s">
        <v>76</v>
      </c>
      <c r="H10" s="10" t="s">
        <v>77</v>
      </c>
      <c r="I10" s="10" t="s">
        <v>78</v>
      </c>
      <c r="J10" s="10" t="s">
        <v>79</v>
      </c>
      <c r="K10" s="10" t="s">
        <v>80</v>
      </c>
      <c r="L10" s="10" t="s">
        <v>81</v>
      </c>
      <c r="M10" s="10" t="s">
        <v>82</v>
      </c>
      <c r="N10" s="10" t="s">
        <v>83</v>
      </c>
      <c r="O10" s="10"/>
    </row>
    <row r="11" spans="1:15" ht="15" x14ac:dyDescent="0.2">
      <c r="A11" s="5" t="s">
        <v>59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t="s">
        <v>85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>SUM(tblHome[[#This Row],[Jan]:[Dec]])</f>
        <v>0</v>
      </c>
      <c r="O12" s="9"/>
    </row>
    <row r="13" spans="1:15" x14ac:dyDescent="0.2">
      <c r="A13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>SUM(tblHome[[#This Row],[Jan]:[Dec]])</f>
        <v>0</v>
      </c>
      <c r="O13" s="9"/>
    </row>
    <row r="14" spans="1:15" x14ac:dyDescent="0.2">
      <c r="A14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>SUM(tblHome[[#This Row],[Jan]:[Dec]])</f>
        <v>0</v>
      </c>
      <c r="O14" s="9"/>
    </row>
    <row r="15" spans="1:15" x14ac:dyDescent="0.2">
      <c r="A15" t="s">
        <v>86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>SUM(tblHome[[#This Row],[Jan]:[Dec]])</f>
        <v>0</v>
      </c>
      <c r="O15" s="9"/>
    </row>
    <row r="16" spans="1:15" x14ac:dyDescent="0.2">
      <c r="A16" t="s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>SUM(tblHome[[#This Row],[Jan]:[Dec]])</f>
        <v>0</v>
      </c>
      <c r="O16" s="9"/>
    </row>
    <row r="17" spans="1:15" x14ac:dyDescent="0.2">
      <c r="A17" t="s">
        <v>56</v>
      </c>
      <c r="B17" s="9">
        <f>SUBTOTAL(109,tblHome[Jan])</f>
        <v>0</v>
      </c>
      <c r="C17" s="9">
        <f>SUBTOTAL(109,tblHome[Feb])</f>
        <v>0</v>
      </c>
      <c r="D17" s="9">
        <f>SUBTOTAL(109,tblHome[March])</f>
        <v>0</v>
      </c>
      <c r="E17" s="9">
        <f>SUBTOTAL(109,tblHome[April])</f>
        <v>0</v>
      </c>
      <c r="F17" s="9">
        <f>SUBTOTAL(109,tblHome[May])</f>
        <v>0</v>
      </c>
      <c r="G17" s="9">
        <f>SUBTOTAL(109,tblHome[June])</f>
        <v>0</v>
      </c>
      <c r="H17" s="9">
        <f>SUBTOTAL(109,tblHome[July])</f>
        <v>0</v>
      </c>
      <c r="I17" s="9">
        <f>SUBTOTAL(109,tblHome[Aug])</f>
        <v>0</v>
      </c>
      <c r="J17" s="9">
        <f>SUBTOTAL(109,tblHome[Sept])</f>
        <v>0</v>
      </c>
      <c r="K17" s="9">
        <f>SUBTOTAL(109,tblHome[Oct])</f>
        <v>0</v>
      </c>
      <c r="L17" s="9">
        <f>SUBTOTAL(109,tblHome[Nov])</f>
        <v>0</v>
      </c>
      <c r="M17" s="9">
        <f>SUBTOTAL(109,tblHome[Dec])</f>
        <v>0</v>
      </c>
      <c r="N17" s="9">
        <f>SUBTOTAL(109,tblHome[Year])</f>
        <v>0</v>
      </c>
      <c r="O17" s="6"/>
    </row>
    <row r="18" spans="1:1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 x14ac:dyDescent="0.2">
      <c r="A19" s="5" t="s">
        <v>61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t="s">
        <v>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>SUM(tblDaily[[#This Row],[Jan]:[Dec]])</f>
        <v>0</v>
      </c>
      <c r="O20" s="9"/>
    </row>
    <row r="21" spans="1:15" x14ac:dyDescent="0.2">
      <c r="A21" t="s">
        <v>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>SUM(tblDaily[[#This Row],[Jan]:[Dec]])</f>
        <v>0</v>
      </c>
      <c r="O21" s="9"/>
    </row>
    <row r="22" spans="1:15" x14ac:dyDescent="0.2">
      <c r="A22" t="s">
        <v>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>SUM(tblDaily[[#This Row],[Jan]:[Dec]])</f>
        <v>0</v>
      </c>
      <c r="O22" s="9"/>
    </row>
    <row r="23" spans="1:15" x14ac:dyDescent="0.2">
      <c r="A23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>SUM(tblDaily[[#This Row],[Jan]:[Dec]])</f>
        <v>0</v>
      </c>
      <c r="O23" s="9"/>
    </row>
    <row r="24" spans="1:15" x14ac:dyDescent="0.2">
      <c r="A24" t="s">
        <v>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>SUM(tblDaily[[#This Row],[Jan]:[Dec]])</f>
        <v>0</v>
      </c>
      <c r="O24" s="9"/>
    </row>
    <row r="25" spans="1:15" x14ac:dyDescent="0.2">
      <c r="A25" t="s">
        <v>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>SUM(tblDaily[[#This Row],[Jan]:[Dec]])</f>
        <v>0</v>
      </c>
      <c r="O25" s="9"/>
    </row>
    <row r="26" spans="1:15" x14ac:dyDescent="0.2">
      <c r="A26" t="s">
        <v>56</v>
      </c>
      <c r="B26" s="9">
        <f>SUBTOTAL(109,tblDaily[Jan])</f>
        <v>0</v>
      </c>
      <c r="C26" s="9">
        <f>SUBTOTAL(109,tblDaily[Feb])</f>
        <v>0</v>
      </c>
      <c r="D26" s="9">
        <f>SUBTOTAL(109,tblDaily[March])</f>
        <v>0</v>
      </c>
      <c r="E26" s="9">
        <f>SUBTOTAL(109,tblDaily[April])</f>
        <v>0</v>
      </c>
      <c r="F26" s="9">
        <f>SUBTOTAL(109,tblDaily[May])</f>
        <v>0</v>
      </c>
      <c r="G26" s="9">
        <f>SUBTOTAL(109,tblDaily[June])</f>
        <v>0</v>
      </c>
      <c r="H26" s="9">
        <f>SUBTOTAL(109,tblDaily[July])</f>
        <v>0</v>
      </c>
      <c r="I26" s="9">
        <f>SUBTOTAL(109,tblDaily[Aug])</f>
        <v>0</v>
      </c>
      <c r="J26" s="9">
        <f>SUBTOTAL(109,tblDaily[Sept])</f>
        <v>0</v>
      </c>
      <c r="K26" s="9">
        <f>SUBTOTAL(109,tblDaily[Oct])</f>
        <v>0</v>
      </c>
      <c r="L26" s="9">
        <f>SUBTOTAL(109,tblDaily[Nov])</f>
        <v>0</v>
      </c>
      <c r="M26" s="9">
        <f>SUBTOTAL(109,tblDaily[Dec])</f>
        <v>0</v>
      </c>
      <c r="N26" s="9">
        <f>SUBTOTAL(109,tblDaily[Year])</f>
        <v>0</v>
      </c>
      <c r="O26" s="6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5" x14ac:dyDescent="0.2">
      <c r="A28" s="5" t="s">
        <v>60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t="s">
        <v>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>SUM(tblTransportation[[#This Row],[Jan]:[Dec]])</f>
        <v>0</v>
      </c>
      <c r="O29" s="9"/>
    </row>
    <row r="30" spans="1:15" x14ac:dyDescent="0.2">
      <c r="A30" t="s">
        <v>11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>SUM(tblTransportation[[#This Row],[Jan]:[Dec]])</f>
        <v>0</v>
      </c>
      <c r="O30" s="9"/>
    </row>
    <row r="31" spans="1:15" x14ac:dyDescent="0.2">
      <c r="A31" t="s">
        <v>12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>SUM(tblTransportation[[#This Row],[Jan]:[Dec]])</f>
        <v>0</v>
      </c>
      <c r="O31" s="9"/>
    </row>
    <row r="32" spans="1:15" x14ac:dyDescent="0.2">
      <c r="A32" t="s">
        <v>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>SUM(tblTransportation[[#This Row],[Jan]:[Dec]])</f>
        <v>0</v>
      </c>
      <c r="O32" s="9"/>
    </row>
    <row r="33" spans="1:15" x14ac:dyDescent="0.2">
      <c r="A33" t="s">
        <v>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>SUM(tblTransportation[[#This Row],[Jan]:[Dec]])</f>
        <v>0</v>
      </c>
      <c r="O33" s="9"/>
    </row>
    <row r="34" spans="1:15" x14ac:dyDescent="0.2">
      <c r="A34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>SUM(tblTransportation[[#This Row],[Jan]:[Dec]])</f>
        <v>0</v>
      </c>
      <c r="O34" s="9"/>
    </row>
    <row r="35" spans="1:15" x14ac:dyDescent="0.2">
      <c r="A35" t="s">
        <v>56</v>
      </c>
      <c r="B35" s="9">
        <f>SUBTOTAL(109,tblTransportation[Jan])</f>
        <v>0</v>
      </c>
      <c r="C35" s="9">
        <f>SUBTOTAL(109,tblTransportation[Feb])</f>
        <v>0</v>
      </c>
      <c r="D35" s="9">
        <f>SUBTOTAL(109,tblTransportation[March])</f>
        <v>0</v>
      </c>
      <c r="E35" s="9">
        <f>SUBTOTAL(109,tblTransportation[April])</f>
        <v>0</v>
      </c>
      <c r="F35" s="9">
        <f>SUBTOTAL(109,tblTransportation[May])</f>
        <v>0</v>
      </c>
      <c r="G35" s="9">
        <f>SUBTOTAL(109,tblTransportation[June])</f>
        <v>0</v>
      </c>
      <c r="H35" s="9">
        <f>SUBTOTAL(109,tblTransportation[July])</f>
        <v>0</v>
      </c>
      <c r="I35" s="9">
        <f>SUBTOTAL(109,tblTransportation[Aug])</f>
        <v>0</v>
      </c>
      <c r="J35" s="9">
        <f>SUBTOTAL(109,tblTransportation[Sept])</f>
        <v>0</v>
      </c>
      <c r="K35" s="9">
        <f>SUBTOTAL(109,tblTransportation[Oct])</f>
        <v>0</v>
      </c>
      <c r="L35" s="9">
        <f>SUBTOTAL(109,tblTransportation[Nov])</f>
        <v>0</v>
      </c>
      <c r="M35" s="9">
        <f>SUBTOTAL(109,tblTransportation[Dec])</f>
        <v>0</v>
      </c>
      <c r="N35" s="9">
        <f>SUBTOTAL(109,tblTransportation[Year])</f>
        <v>0</v>
      </c>
      <c r="O35" s="6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5" x14ac:dyDescent="0.2">
      <c r="A37" s="5" t="s">
        <v>62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t="s">
        <v>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>SUM(tblEntertainment[[#This Row],[Jan]:[Dec]])</f>
        <v>0</v>
      </c>
      <c r="O38" s="9"/>
    </row>
    <row r="39" spans="1:15" x14ac:dyDescent="0.2">
      <c r="A39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>SUM(tblEntertainment[[#This Row],[Jan]:[Dec]])</f>
        <v>0</v>
      </c>
      <c r="O39" s="9"/>
    </row>
    <row r="40" spans="1:15" x14ac:dyDescent="0.2">
      <c r="A40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f>SUM(tblEntertainment[[#This Row],[Jan]:[Dec]])</f>
        <v>0</v>
      </c>
      <c r="O40" s="9"/>
    </row>
    <row r="41" spans="1:15" x14ac:dyDescent="0.2">
      <c r="A41" t="s">
        <v>19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>SUM(tblEntertainment[[#This Row],[Jan]:[Dec]])</f>
        <v>0</v>
      </c>
      <c r="O41" s="9"/>
    </row>
    <row r="42" spans="1:15" x14ac:dyDescent="0.2">
      <c r="A42" t="s">
        <v>56</v>
      </c>
      <c r="B42" s="9">
        <f>SUBTOTAL(109,tblEntertainment[Jan])</f>
        <v>0</v>
      </c>
      <c r="C42" s="9">
        <f>SUBTOTAL(109,tblEntertainment[Feb])</f>
        <v>0</v>
      </c>
      <c r="D42" s="9">
        <f>SUBTOTAL(109,tblEntertainment[March])</f>
        <v>0</v>
      </c>
      <c r="E42" s="9">
        <f>SUBTOTAL(109,tblEntertainment[April])</f>
        <v>0</v>
      </c>
      <c r="F42" s="9">
        <f>SUBTOTAL(109,tblEntertainment[May])</f>
        <v>0</v>
      </c>
      <c r="G42" s="9">
        <f>SUBTOTAL(109,tblEntertainment[June])</f>
        <v>0</v>
      </c>
      <c r="H42" s="9">
        <f>SUBTOTAL(109,tblEntertainment[July])</f>
        <v>0</v>
      </c>
      <c r="I42" s="9">
        <f>SUBTOTAL(109,tblEntertainment[Aug])</f>
        <v>0</v>
      </c>
      <c r="J42" s="9">
        <f>SUBTOTAL(109,tblEntertainment[Sept])</f>
        <v>0</v>
      </c>
      <c r="K42" s="9">
        <f>SUBTOTAL(109,tblEntertainment[Oct])</f>
        <v>0</v>
      </c>
      <c r="L42" s="9">
        <f>SUBTOTAL(109,tblEntertainment[Nov])</f>
        <v>0</v>
      </c>
      <c r="M42" s="9">
        <f>SUBTOTAL(109,tblEntertainment[Dec])</f>
        <v>0</v>
      </c>
      <c r="N42" s="9">
        <f>SUBTOTAL(109,tblEntertainment[Year])</f>
        <v>0</v>
      </c>
      <c r="O42" s="6"/>
    </row>
    <row r="43" spans="1:1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5" x14ac:dyDescent="0.2">
      <c r="A44" s="5" t="s">
        <v>63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">
      <c r="A45" t="s">
        <v>20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>SUM(tblHealth[[#This Row],[Jan]:[Dec]])</f>
        <v>0</v>
      </c>
      <c r="O45" s="9"/>
    </row>
    <row r="46" spans="1:15" x14ac:dyDescent="0.2">
      <c r="A46" t="s">
        <v>11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>SUM(tblHealth[[#This Row],[Jan]:[Dec]])</f>
        <v>0</v>
      </c>
      <c r="O46" s="9"/>
    </row>
    <row r="47" spans="1:15" x14ac:dyDescent="0.2">
      <c r="A47" t="s">
        <v>21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>SUM(tblHealth[[#This Row],[Jan]:[Dec]])</f>
        <v>0</v>
      </c>
      <c r="O47" s="9"/>
    </row>
    <row r="48" spans="1:15" x14ac:dyDescent="0.2">
      <c r="A48" t="s">
        <v>22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f>SUM(tblHealth[[#This Row],[Jan]:[Dec]])</f>
        <v>0</v>
      </c>
      <c r="O48" s="9"/>
    </row>
    <row r="49" spans="1:15" x14ac:dyDescent="0.2">
      <c r="A49" t="s">
        <v>23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f>SUM(tblHealth[[#This Row],[Jan]:[Dec]])</f>
        <v>0</v>
      </c>
      <c r="O49" s="9"/>
    </row>
    <row r="50" spans="1:15" x14ac:dyDescent="0.2">
      <c r="A50" t="s">
        <v>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f>SUM(tblHealth[[#This Row],[Jan]:[Dec]])</f>
        <v>0</v>
      </c>
      <c r="O50" s="9"/>
    </row>
    <row r="51" spans="1:15" x14ac:dyDescent="0.2">
      <c r="A51" t="s">
        <v>25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f>SUM(tblHealth[[#This Row],[Jan]:[Dec]])</f>
        <v>0</v>
      </c>
      <c r="O51" s="9"/>
    </row>
    <row r="52" spans="1:15" x14ac:dyDescent="0.2">
      <c r="A52" t="s">
        <v>56</v>
      </c>
      <c r="B52" s="9">
        <f>SUBTOTAL(109,tblHealth[Jan])</f>
        <v>0</v>
      </c>
      <c r="C52" s="9">
        <f>SUBTOTAL(109,tblHealth[Feb])</f>
        <v>0</v>
      </c>
      <c r="D52" s="9">
        <f>SUBTOTAL(109,tblHealth[March])</f>
        <v>0</v>
      </c>
      <c r="E52" s="9">
        <f>SUBTOTAL(109,tblHealth[April])</f>
        <v>0</v>
      </c>
      <c r="F52" s="9">
        <f>SUBTOTAL(109,tblHealth[May])</f>
        <v>0</v>
      </c>
      <c r="G52" s="9">
        <f>SUBTOTAL(109,tblHealth[June])</f>
        <v>0</v>
      </c>
      <c r="H52" s="9">
        <f>SUBTOTAL(109,tblHealth[July])</f>
        <v>0</v>
      </c>
      <c r="I52" s="9">
        <f>SUBTOTAL(109,tblHealth[Aug])</f>
        <v>0</v>
      </c>
      <c r="J52" s="9">
        <f>SUBTOTAL(109,tblHealth[Sept])</f>
        <v>0</v>
      </c>
      <c r="K52" s="9">
        <f>SUBTOTAL(109,tblHealth[Oct])</f>
        <v>0</v>
      </c>
      <c r="L52" s="9">
        <f>SUBTOTAL(109,tblHealth[Nov])</f>
        <v>0</v>
      </c>
      <c r="M52" s="9">
        <f>SUBTOTAL(109,tblHealth[Dec])</f>
        <v>0</v>
      </c>
      <c r="N52" s="9">
        <f>SUBTOTAL(109,tblHealth[Year])</f>
        <v>0</v>
      </c>
      <c r="O52" s="6"/>
    </row>
    <row r="53" spans="1:1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" x14ac:dyDescent="0.2">
      <c r="A54" s="5" t="s">
        <v>64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">
      <c r="A55" t="s">
        <v>26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>SUM(tblVacations[[#This Row],[Jan]:[Dec]])</f>
        <v>0</v>
      </c>
      <c r="O55" s="9"/>
    </row>
    <row r="56" spans="1:15" x14ac:dyDescent="0.2">
      <c r="A56" t="s">
        <v>27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>SUM(tblVacations[[#This Row],[Jan]:[Dec]])</f>
        <v>0</v>
      </c>
      <c r="O56" s="9"/>
    </row>
    <row r="57" spans="1:15" x14ac:dyDescent="0.2">
      <c r="A57" t="s">
        <v>28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f>SUM(tblVacations[[#This Row],[Jan]:[Dec]])</f>
        <v>0</v>
      </c>
      <c r="O57" s="9"/>
    </row>
    <row r="58" spans="1:15" x14ac:dyDescent="0.2">
      <c r="A58" t="s">
        <v>29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>SUM(tblVacations[[#This Row],[Jan]:[Dec]])</f>
        <v>0</v>
      </c>
      <c r="O58" s="9"/>
    </row>
    <row r="59" spans="1:15" x14ac:dyDescent="0.2">
      <c r="A59" t="s">
        <v>30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>SUM(tblVacations[[#This Row],[Jan]:[Dec]])</f>
        <v>0</v>
      </c>
      <c r="O59" s="9"/>
    </row>
    <row r="60" spans="1:15" x14ac:dyDescent="0.2">
      <c r="A60" t="s">
        <v>31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>SUM(tblVacations[[#This Row],[Jan]:[Dec]])</f>
        <v>0</v>
      </c>
      <c r="O60" s="9"/>
    </row>
    <row r="61" spans="1:15" x14ac:dyDescent="0.2">
      <c r="A61" t="s">
        <v>56</v>
      </c>
      <c r="B61" s="9">
        <f>SUBTOTAL(109,tblVacations[Jan])</f>
        <v>0</v>
      </c>
      <c r="C61" s="9">
        <f>SUBTOTAL(109,tblVacations[Feb])</f>
        <v>0</v>
      </c>
      <c r="D61" s="9">
        <f>SUBTOTAL(109,tblVacations[March])</f>
        <v>0</v>
      </c>
      <c r="E61" s="9">
        <f>SUBTOTAL(109,tblVacations[April])</f>
        <v>0</v>
      </c>
      <c r="F61" s="9">
        <f>SUBTOTAL(109,tblVacations[May])</f>
        <v>0</v>
      </c>
      <c r="G61" s="9">
        <f>SUBTOTAL(109,tblVacations[June])</f>
        <v>0</v>
      </c>
      <c r="H61" s="9">
        <f>SUBTOTAL(109,tblVacations[July])</f>
        <v>0</v>
      </c>
      <c r="I61" s="9">
        <f>SUBTOTAL(109,tblVacations[Aug])</f>
        <v>0</v>
      </c>
      <c r="J61" s="9">
        <f>SUBTOTAL(109,tblVacations[Sept])</f>
        <v>0</v>
      </c>
      <c r="K61" s="9">
        <f>SUBTOTAL(109,tblVacations[Oct])</f>
        <v>0</v>
      </c>
      <c r="L61" s="9">
        <f>SUBTOTAL(109,tblVacations[Nov])</f>
        <v>0</v>
      </c>
      <c r="M61" s="9">
        <f>SUBTOTAL(109,tblVacations[Dec])</f>
        <v>0</v>
      </c>
      <c r="N61" s="9">
        <f>SUBTOTAL(109,tblVacations[Year])</f>
        <v>0</v>
      </c>
      <c r="O61" s="6"/>
    </row>
    <row r="62" spans="1:15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5" x14ac:dyDescent="0.2">
      <c r="A63" s="5" t="s">
        <v>65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">
      <c r="A64" t="s">
        <v>32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f>SUM(tblRecreation[[#This Row],[Jan]:[Dec]])</f>
        <v>0</v>
      </c>
      <c r="O64" s="9"/>
    </row>
    <row r="65" spans="1:15" x14ac:dyDescent="0.2">
      <c r="A65" t="s">
        <v>33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>SUM(tblRecreation[[#This Row],[Jan]:[Dec]])</f>
        <v>0</v>
      </c>
      <c r="O65" s="9"/>
    </row>
    <row r="66" spans="1:15" x14ac:dyDescent="0.2">
      <c r="A66" t="s">
        <v>34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>
        <f>SUM(tblRecreation[[#This Row],[Jan]:[Dec]])</f>
        <v>0</v>
      </c>
      <c r="O66" s="9"/>
    </row>
    <row r="67" spans="1:15" x14ac:dyDescent="0.2">
      <c r="A67" t="s">
        <v>35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f>SUM(tblRecreation[[#This Row],[Jan]:[Dec]])</f>
        <v>0</v>
      </c>
      <c r="O67" s="9"/>
    </row>
    <row r="68" spans="1:15" x14ac:dyDescent="0.2">
      <c r="A68" t="s">
        <v>56</v>
      </c>
      <c r="B68" s="9">
        <f>SUBTOTAL(109,tblRecreation[Jan])</f>
        <v>0</v>
      </c>
      <c r="C68" s="9">
        <f>SUBTOTAL(109,tblRecreation[Feb])</f>
        <v>0</v>
      </c>
      <c r="D68" s="9">
        <f>SUBTOTAL(109,tblRecreation[March])</f>
        <v>0</v>
      </c>
      <c r="E68" s="9">
        <f>SUBTOTAL(109,tblRecreation[April])</f>
        <v>0</v>
      </c>
      <c r="F68" s="9">
        <f>SUBTOTAL(109,tblRecreation[May])</f>
        <v>0</v>
      </c>
      <c r="G68" s="9">
        <f>SUBTOTAL(109,tblRecreation[June])</f>
        <v>0</v>
      </c>
      <c r="H68" s="9">
        <f>SUBTOTAL(109,tblRecreation[July])</f>
        <v>0</v>
      </c>
      <c r="I68" s="9">
        <f>SUBTOTAL(109,tblRecreation[Aug])</f>
        <v>0</v>
      </c>
      <c r="J68" s="9">
        <f>SUBTOTAL(109,tblRecreation[Sept])</f>
        <v>0</v>
      </c>
      <c r="K68" s="9">
        <f>SUBTOTAL(109,tblRecreation[Oct])</f>
        <v>0</v>
      </c>
      <c r="L68" s="9">
        <f>SUBTOTAL(109,tblRecreation[Nov])</f>
        <v>0</v>
      </c>
      <c r="M68" s="9">
        <f>SUBTOTAL(109,tblRecreation[Dec])</f>
        <v>0</v>
      </c>
      <c r="N68" s="9">
        <f>SUBTOTAL(109,tblRecreation[Year])</f>
        <v>0</v>
      </c>
      <c r="O68" s="6"/>
    </row>
    <row r="69" spans="1:1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5" x14ac:dyDescent="0.2">
      <c r="A70" s="5" t="s">
        <v>66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">
      <c r="A71" t="s">
        <v>36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>SUM(tblDues[[#This Row],[Jan]:[Dec]])</f>
        <v>0</v>
      </c>
      <c r="O71" s="9"/>
    </row>
    <row r="72" spans="1:15" x14ac:dyDescent="0.2">
      <c r="A72" t="s">
        <v>37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>SUM(tblDues[[#This Row],[Jan]:[Dec]])</f>
        <v>0</v>
      </c>
      <c r="O72" s="9"/>
    </row>
    <row r="73" spans="1:15" x14ac:dyDescent="0.2">
      <c r="A73" t="s">
        <v>38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>SUM(tblDues[[#This Row],[Jan]:[Dec]])</f>
        <v>0</v>
      </c>
      <c r="O73" s="9"/>
    </row>
    <row r="74" spans="1:15" x14ac:dyDescent="0.2">
      <c r="A74" t="s">
        <v>39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f>SUM(tblDues[[#This Row],[Jan]:[Dec]])</f>
        <v>0</v>
      </c>
      <c r="O74" s="9"/>
    </row>
    <row r="75" spans="1:15" x14ac:dyDescent="0.2">
      <c r="A75" t="s">
        <v>40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f>SUM(tblDues[[#This Row],[Jan]:[Dec]])</f>
        <v>0</v>
      </c>
      <c r="O75" s="9"/>
    </row>
    <row r="76" spans="1:15" x14ac:dyDescent="0.2">
      <c r="A76" t="s">
        <v>41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f>SUM(tblDues[[#This Row],[Jan]:[Dec]])</f>
        <v>0</v>
      </c>
      <c r="O76" s="9"/>
    </row>
    <row r="77" spans="1:15" x14ac:dyDescent="0.2">
      <c r="A77" t="s">
        <v>42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>SUM(tblDues[[#This Row],[Jan]:[Dec]])</f>
        <v>0</v>
      </c>
      <c r="O77" s="9"/>
    </row>
    <row r="78" spans="1:15" x14ac:dyDescent="0.2">
      <c r="A78" t="s">
        <v>56</v>
      </c>
      <c r="B78" s="9">
        <f>SUBTOTAL(109,tblDues[Jan])</f>
        <v>0</v>
      </c>
      <c r="C78" s="9">
        <f>SUBTOTAL(109,tblDues[Feb])</f>
        <v>0</v>
      </c>
      <c r="D78" s="9">
        <f>SUBTOTAL(109,tblDues[March])</f>
        <v>0</v>
      </c>
      <c r="E78" s="9">
        <f>SUBTOTAL(109,tblDues[April])</f>
        <v>0</v>
      </c>
      <c r="F78" s="9">
        <f>SUBTOTAL(109,tblDues[May])</f>
        <v>0</v>
      </c>
      <c r="G78" s="9">
        <f>SUBTOTAL(109,tblDues[June])</f>
        <v>0</v>
      </c>
      <c r="H78" s="9">
        <f>SUBTOTAL(109,tblDues[July])</f>
        <v>0</v>
      </c>
      <c r="I78" s="9">
        <f>SUBTOTAL(109,tblDues[Aug])</f>
        <v>0</v>
      </c>
      <c r="J78" s="9">
        <f>SUBTOTAL(109,tblDues[Sept])</f>
        <v>0</v>
      </c>
      <c r="K78" s="9">
        <f>SUBTOTAL(109,tblDues[Oct])</f>
        <v>0</v>
      </c>
      <c r="L78" s="9">
        <f>SUBTOTAL(109,tblDues[Nov])</f>
        <v>0</v>
      </c>
      <c r="M78" s="9">
        <f>SUBTOTAL(109,tblDues[Dec])</f>
        <v>0</v>
      </c>
      <c r="N78" s="9">
        <f>SUBTOTAL(109,tblDues[Year])</f>
        <v>0</v>
      </c>
      <c r="O78" s="6"/>
    </row>
    <row r="79" spans="1:15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5" x14ac:dyDescent="0.2">
      <c r="A80" s="5" t="s">
        <v>67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">
      <c r="A81" t="s">
        <v>43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>SUM(tblPersonal[[#This Row],[Jan]:[Dec]])</f>
        <v>0</v>
      </c>
      <c r="O81" s="9"/>
    </row>
    <row r="82" spans="1:15" x14ac:dyDescent="0.2">
      <c r="A82" t="s">
        <v>44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>SUM(tblPersonal[[#This Row],[Jan]:[Dec]])</f>
        <v>0</v>
      </c>
      <c r="O82" s="9"/>
    </row>
    <row r="83" spans="1:15" x14ac:dyDescent="0.2">
      <c r="A83" t="s">
        <v>45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f>SUM(tblPersonal[[#This Row],[Jan]:[Dec]])</f>
        <v>0</v>
      </c>
      <c r="O83" s="9"/>
    </row>
    <row r="84" spans="1:15" x14ac:dyDescent="0.2">
      <c r="A84" t="s">
        <v>46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>
        <f>SUM(tblPersonal[[#This Row],[Jan]:[Dec]])</f>
        <v>0</v>
      </c>
      <c r="O84" s="9"/>
    </row>
    <row r="85" spans="1:15" x14ac:dyDescent="0.2">
      <c r="A85" t="s">
        <v>47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>
        <f>SUM(tblPersonal[[#This Row],[Jan]:[Dec]])</f>
        <v>0</v>
      </c>
      <c r="O85" s="9"/>
    </row>
    <row r="86" spans="1:15" x14ac:dyDescent="0.2">
      <c r="A86" t="s">
        <v>56</v>
      </c>
      <c r="B86" s="9">
        <f>SUBTOTAL(109,tblPersonal[Jan])</f>
        <v>0</v>
      </c>
      <c r="C86" s="9">
        <f>SUBTOTAL(109,tblPersonal[Feb])</f>
        <v>0</v>
      </c>
      <c r="D86" s="9">
        <f>SUBTOTAL(109,tblPersonal[March])</f>
        <v>0</v>
      </c>
      <c r="E86" s="9">
        <f>SUBTOTAL(109,tblPersonal[April])</f>
        <v>0</v>
      </c>
      <c r="F86" s="9">
        <f>SUBTOTAL(109,tblPersonal[May])</f>
        <v>0</v>
      </c>
      <c r="G86" s="9">
        <f>SUBTOTAL(109,tblPersonal[June])</f>
        <v>0</v>
      </c>
      <c r="H86" s="9">
        <f>SUBTOTAL(109,tblPersonal[July])</f>
        <v>0</v>
      </c>
      <c r="I86" s="9">
        <f>SUBTOTAL(109,tblPersonal[Aug])</f>
        <v>0</v>
      </c>
      <c r="J86" s="9">
        <f>SUBTOTAL(109,tblPersonal[Sept])</f>
        <v>0</v>
      </c>
      <c r="K86" s="9">
        <f>SUBTOTAL(109,tblPersonal[Oct])</f>
        <v>0</v>
      </c>
      <c r="L86" s="9">
        <f>SUBTOTAL(109,tblPersonal[Nov])</f>
        <v>0</v>
      </c>
      <c r="M86" s="9">
        <f>SUBTOTAL(109,tblPersonal[Dec])</f>
        <v>0</v>
      </c>
      <c r="N86" s="9">
        <f>SUBTOTAL(109,tblPersonal[Year])</f>
        <v>0</v>
      </c>
      <c r="O86" s="6"/>
    </row>
    <row r="87" spans="1:1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 x14ac:dyDescent="0.2">
      <c r="A88" s="5" t="s">
        <v>68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">
      <c r="A89" t="s">
        <v>48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f>SUM(tblFinancial[[#This Row],[Jan]:[Dec]])</f>
        <v>0</v>
      </c>
      <c r="O89" s="9"/>
    </row>
    <row r="90" spans="1:15" x14ac:dyDescent="0.2">
      <c r="A90" t="s">
        <v>49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>
        <f>SUM(tblFinancial[[#This Row],[Jan]:[Dec]])</f>
        <v>0</v>
      </c>
      <c r="O90" s="9"/>
    </row>
    <row r="91" spans="1:15" x14ac:dyDescent="0.2">
      <c r="A91" t="s">
        <v>50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>
        <f>SUM(tblFinancial[[#This Row],[Jan]:[Dec]])</f>
        <v>0</v>
      </c>
      <c r="O91" s="9"/>
    </row>
    <row r="92" spans="1:15" x14ac:dyDescent="0.2">
      <c r="A92" t="s">
        <v>51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>
        <f>SUM(tblFinancial[[#This Row],[Jan]:[Dec]])</f>
        <v>0</v>
      </c>
      <c r="O92" s="9"/>
    </row>
    <row r="93" spans="1:15" x14ac:dyDescent="0.2">
      <c r="A93" t="s">
        <v>52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>
        <f>SUM(tblFinancial[[#This Row],[Jan]:[Dec]])</f>
        <v>0</v>
      </c>
      <c r="O93" s="9"/>
    </row>
    <row r="94" spans="1:15" x14ac:dyDescent="0.2">
      <c r="A94" t="s">
        <v>56</v>
      </c>
      <c r="B94" s="9">
        <f>SUBTOTAL(109,tblFinancial[Jan])</f>
        <v>0</v>
      </c>
      <c r="C94" s="9">
        <f>SUBTOTAL(109,tblFinancial[Feb])</f>
        <v>0</v>
      </c>
      <c r="D94" s="9">
        <f>SUBTOTAL(109,tblFinancial[March])</f>
        <v>0</v>
      </c>
      <c r="E94" s="9">
        <f>SUBTOTAL(109,tblFinancial[April])</f>
        <v>0</v>
      </c>
      <c r="F94" s="9">
        <f>SUBTOTAL(109,tblFinancial[May])</f>
        <v>0</v>
      </c>
      <c r="G94" s="9">
        <f>SUBTOTAL(109,tblFinancial[June])</f>
        <v>0</v>
      </c>
      <c r="H94" s="9">
        <f>SUBTOTAL(109,tblFinancial[July])</f>
        <v>0</v>
      </c>
      <c r="I94" s="9">
        <f>SUBTOTAL(109,tblFinancial[Aug])</f>
        <v>0</v>
      </c>
      <c r="J94" s="9">
        <f>SUBTOTAL(109,tblFinancial[Sept])</f>
        <v>0</v>
      </c>
      <c r="K94" s="9">
        <f>SUBTOTAL(109,tblFinancial[Oct])</f>
        <v>0</v>
      </c>
      <c r="L94" s="9">
        <f>SUBTOTAL(109,tblFinancial[Nov])</f>
        <v>0</v>
      </c>
      <c r="M94" s="9">
        <f>SUBTOTAL(109,tblFinancial[Dec])</f>
        <v>0</v>
      </c>
      <c r="N94" s="9">
        <f>SUBTOTAL(109,tblFinancial[Year])</f>
        <v>0</v>
      </c>
      <c r="O94" s="6"/>
    </row>
    <row r="95" spans="1:15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5" x14ac:dyDescent="0.2">
      <c r="A96" s="5" t="s">
        <v>69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t="s">
        <v>53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>
        <f>SUM(tblMisc[[#This Row],[Jan]:[Dec]])</f>
        <v>0</v>
      </c>
      <c r="O97" s="9"/>
    </row>
    <row r="98" spans="1:15" x14ac:dyDescent="0.2">
      <c r="A98" t="s">
        <v>53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>
        <f>SUM(tblMisc[[#This Row],[Jan]:[Dec]])</f>
        <v>0</v>
      </c>
      <c r="O98" s="9"/>
    </row>
    <row r="99" spans="1:15" x14ac:dyDescent="0.2">
      <c r="A99" t="s">
        <v>53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>
        <f>SUM(tblMisc[[#This Row],[Jan]:[Dec]])</f>
        <v>0</v>
      </c>
      <c r="O99" s="9"/>
    </row>
    <row r="100" spans="1:15" x14ac:dyDescent="0.2">
      <c r="A100" t="s">
        <v>53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>
        <f>SUM(tblMisc[[#This Row],[Jan]:[Dec]])</f>
        <v>0</v>
      </c>
      <c r="O100" s="9"/>
    </row>
    <row r="101" spans="1:15" x14ac:dyDescent="0.2">
      <c r="A101" t="s">
        <v>53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f>SUM(tblMisc[[#This Row],[Jan]:[Dec]])</f>
        <v>0</v>
      </c>
      <c r="O101" s="9"/>
    </row>
    <row r="102" spans="1:15" x14ac:dyDescent="0.2">
      <c r="A102" t="s">
        <v>56</v>
      </c>
      <c r="B102" s="9">
        <f>SUBTOTAL(109,tblMisc[Jan])</f>
        <v>0</v>
      </c>
      <c r="C102" s="9">
        <f>SUBTOTAL(109,tblMisc[Feb])</f>
        <v>0</v>
      </c>
      <c r="D102" s="9">
        <f>SUBTOTAL(109,tblMisc[March])</f>
        <v>0</v>
      </c>
      <c r="E102" s="9">
        <f>SUBTOTAL(109,tblMisc[April])</f>
        <v>0</v>
      </c>
      <c r="F102" s="9">
        <f>SUBTOTAL(109,tblMisc[May])</f>
        <v>0</v>
      </c>
      <c r="G102" s="9">
        <f>SUBTOTAL(109,tblMisc[June])</f>
        <v>0</v>
      </c>
      <c r="H102" s="9">
        <f>SUBTOTAL(109,tblMisc[July])</f>
        <v>0</v>
      </c>
      <c r="I102" s="9">
        <f>SUBTOTAL(109,tblMisc[Aug])</f>
        <v>0</v>
      </c>
      <c r="J102" s="9">
        <f>SUBTOTAL(109,tblMisc[Sept])</f>
        <v>0</v>
      </c>
      <c r="K102" s="9">
        <f>SUBTOTAL(109,tblMisc[Oct])</f>
        <v>0</v>
      </c>
      <c r="L102" s="9">
        <f>SUBTOTAL(109,tblMisc[Nov])</f>
        <v>0</v>
      </c>
      <c r="M102" s="9">
        <f>SUBTOTAL(109,tblMisc[Dec])</f>
        <v>0</v>
      </c>
      <c r="N102" s="9">
        <f>SUBTOTAL(109,tblMisc[Year])</f>
        <v>0</v>
      </c>
      <c r="O102" s="6"/>
    </row>
    <row r="103" spans="1:15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" x14ac:dyDescent="0.2">
      <c r="A104" s="3" t="s">
        <v>70</v>
      </c>
      <c r="B104" s="8" t="s">
        <v>71</v>
      </c>
      <c r="C104" s="8" t="s">
        <v>72</v>
      </c>
      <c r="D104" s="8" t="s">
        <v>74</v>
      </c>
      <c r="E104" s="8" t="s">
        <v>75</v>
      </c>
      <c r="F104" s="8" t="s">
        <v>73</v>
      </c>
      <c r="G104" s="8" t="s">
        <v>76</v>
      </c>
      <c r="H104" s="8" t="s">
        <v>77</v>
      </c>
      <c r="I104" s="8" t="s">
        <v>78</v>
      </c>
      <c r="J104" s="8" t="s">
        <v>79</v>
      </c>
      <c r="K104" s="8" t="s">
        <v>80</v>
      </c>
      <c r="L104" s="8" t="s">
        <v>81</v>
      </c>
      <c r="M104" s="8" t="s">
        <v>82</v>
      </c>
      <c r="N104" s="8" t="s">
        <v>83</v>
      </c>
      <c r="O104" s="3" t="s">
        <v>87</v>
      </c>
    </row>
    <row r="105" spans="1:15" x14ac:dyDescent="0.2">
      <c r="A105" t="s">
        <v>54</v>
      </c>
      <c r="B105" s="9">
        <f>SUM(tblMisc[[#Totals],[Jan]],tblFinancial[[#Totals],[Jan]],tblPersonal[[#Totals],[Jan]],tblDues[[#Totals],[Jan]],tblRecreation[[#Totals],[Jan]],tblVacations[[#Totals],[Jan]],tblHealth[[#Totals],[Jan]],tblEntertainment[[#Totals],[Jan]],tblTransportation[[#Totals],[Jan]],tblDaily[[#Totals],[Jan]],tblHome[[#Totals],[Jan]])</f>
        <v>0</v>
      </c>
      <c r="C105" s="9">
        <f>SUM(tblMisc[[#Totals],[Feb]],tblFinancial[[#Totals],[Feb]],tblPersonal[[#Totals],[Feb]],tblDues[[#Totals],[Feb]],tblRecreation[[#Totals],[Feb]],tblVacations[[#Totals],[Feb]],tblHealth[[#Totals],[Feb]],tblEntertainment[[#Totals],[Feb]],tblTransportation[[#Totals],[Feb]],tblDaily[[#Totals],[Feb]],tblHome[[#Totals],[Feb]])</f>
        <v>0</v>
      </c>
      <c r="D105" s="9">
        <f>SUM(tblMisc[[#Totals],[March]],tblFinancial[[#Totals],[March]],tblPersonal[[#Totals],[March]],tblDues[[#Totals],[March]],tblRecreation[[#Totals],[March]],tblVacations[[#Totals],[March]],tblHealth[[#Totals],[March]],tblEntertainment[[#Totals],[March]],tblTransportation[[#Totals],[March]],tblDaily[[#Totals],[March]],tblHome[[#Totals],[March]])</f>
        <v>0</v>
      </c>
      <c r="E105" s="9">
        <f>SUM(tblMisc[[#Totals],[April]],tblFinancial[[#Totals],[April]],tblPersonal[[#Totals],[April]],tblDues[[#Totals],[April]],tblRecreation[[#Totals],[April]],tblVacations[[#Totals],[April]],tblHealth[[#Totals],[April]],tblEntertainment[[#Totals],[April]],tblTransportation[[#Totals],[April]],tblDaily[[#Totals],[April]],tblHome[[#Totals],[April]])</f>
        <v>0</v>
      </c>
      <c r="F105" s="9">
        <f>SUM(tblMisc[[#Totals],[May]],tblFinancial[[#Totals],[May]],tblPersonal[[#Totals],[May]],tblDues[[#Totals],[May]],tblRecreation[[#Totals],[May]],tblVacations[[#Totals],[May]],tblHealth[[#Totals],[May]],tblEntertainment[[#Totals],[May]],tblTransportation[[#Totals],[May]],tblDaily[[#Totals],[May]],tblHome[[#Totals],[May]])</f>
        <v>0</v>
      </c>
      <c r="G105" s="9">
        <f>SUM(tblMisc[[#Totals],[June]],tblFinancial[[#Totals],[June]],tblPersonal[[#Totals],[June]],tblDues[[#Totals],[June]],tblRecreation[[#Totals],[June]],tblVacations[[#Totals],[June]],tblHealth[[#Totals],[June]],tblEntertainment[[#Totals],[June]],tblTransportation[[#Totals],[June]],tblDaily[[#Totals],[June]],tblHome[[#Totals],[June]])</f>
        <v>0</v>
      </c>
      <c r="H105" s="9">
        <f>SUM(tblMisc[[#Totals],[July]],tblFinancial[[#Totals],[July]],tblPersonal[[#Totals],[July]],tblDues[[#Totals],[July]],tblRecreation[[#Totals],[July]],tblVacations[[#Totals],[July]],tblHealth[[#Totals],[July]],tblEntertainment[[#Totals],[July]],tblTransportation[[#Totals],[July]],tblDaily[[#Totals],[July]],tblHome[[#Totals],[July]])</f>
        <v>0</v>
      </c>
      <c r="I105" s="9">
        <f>SUM(tblMisc[[#Totals],[Aug]],tblFinancial[[#Totals],[Aug]],tblPersonal[[#Totals],[Aug]],tblDues[[#Totals],[Aug]],tblRecreation[[#Totals],[Aug]],tblVacations[[#Totals],[Aug]],tblHealth[[#Totals],[Aug]],tblEntertainment[[#Totals],[Aug]],tblTransportation[[#Totals],[Aug]],tblDaily[[#Totals],[Aug]],tblHome[[#Totals],[Aug]])</f>
        <v>0</v>
      </c>
      <c r="J105" s="9">
        <f>SUM(tblMisc[[#Totals],[Sept]],tblFinancial[[#Totals],[Sept]],tblPersonal[[#Totals],[Sept]],tblDues[[#Totals],[Sept]],tblRecreation[[#Totals],[Sept]],tblVacations[[#Totals],[Sept]],tblHealth[[#Totals],[Sept]],tblEntertainment[[#Totals],[Sept]],tblTransportation[[#Totals],[Sept]],tblDaily[[#Totals],[Sept]],tblHome[[#Totals],[Sept]])</f>
        <v>0</v>
      </c>
      <c r="K105" s="9">
        <f>SUM(tblMisc[[#Totals],[Oct]],tblFinancial[[#Totals],[Oct]],tblPersonal[[#Totals],[Oct]],tblDues[[#Totals],[Oct]],tblRecreation[[#Totals],[Oct]],tblVacations[[#Totals],[Oct]],tblHealth[[#Totals],[Oct]],tblEntertainment[[#Totals],[Oct]],tblTransportation[[#Totals],[Oct]],tblDaily[[#Totals],[Oct]],tblHome[[#Totals],[Oct]])</f>
        <v>0</v>
      </c>
      <c r="L105" s="9">
        <f>SUM(tblMisc[[#Totals],[Nov]],tblFinancial[[#Totals],[Nov]],tblPersonal[[#Totals],[Nov]],tblDues[[#Totals],[Nov]],tblRecreation[[#Totals],[Nov]],tblVacations[[#Totals],[Nov]],tblHealth[[#Totals],[Nov]],tblEntertainment[[#Totals],[Nov]],tblTransportation[[#Totals],[Nov]],tblDaily[[#Totals],[Nov]],tblHome[[#Totals],[Nov]])</f>
        <v>0</v>
      </c>
      <c r="M105" s="9">
        <f>SUM(tblMisc[[#Totals],[Dec]],tblFinancial[[#Totals],[Dec]],tblPersonal[[#Totals],[Dec]],tblDues[[#Totals],[Dec]],tblRecreation[[#Totals],[Dec]],tblVacations[[#Totals],[Dec]],tblHealth[[#Totals],[Dec]],tblEntertainment[[#Totals],[Dec]],tblTransportation[[#Totals],[Dec]],tblDaily[[#Totals],[Dec]],tblHome[[#Totals],[Dec]])</f>
        <v>0</v>
      </c>
      <c r="N105" s="9">
        <f>SUM(tblMisc[[#Totals],[Year]],tblFinancial[[#Totals],[Year]],tblPersonal[[#Totals],[Year]],tblDues[[#Totals],[Year]],tblRecreation[[#Totals],[Year]],tblVacations[[#Totals],[Year]],tblHealth[[#Totals],[Year]],tblEntertainment[[#Totals],[Year]],tblTransportation[[#Totals],[Year]],tblDaily[[#Totals],[Year]],tblHome[[#Totals],[Year]])</f>
        <v>0</v>
      </c>
      <c r="O105" s="9"/>
    </row>
    <row r="106" spans="1:15" x14ac:dyDescent="0.2">
      <c r="A106" t="s">
        <v>55</v>
      </c>
      <c r="B106" s="9">
        <f>tblIncome[[#Totals],[Jan]]-B105</f>
        <v>0</v>
      </c>
      <c r="C106" s="9">
        <f>tblIncome[[#Totals],[Feb]]-C105</f>
        <v>0</v>
      </c>
      <c r="D106" s="9">
        <f>tblIncome[[#Totals],[March]]-D105</f>
        <v>0</v>
      </c>
      <c r="E106" s="9">
        <f>tblIncome[[#Totals],[April]]-E105</f>
        <v>0</v>
      </c>
      <c r="F106" s="9">
        <f>tblIncome[[#Totals],[May]]-F105</f>
        <v>0</v>
      </c>
      <c r="G106" s="9">
        <f>tblIncome[[#Totals],[June]]-G105</f>
        <v>0</v>
      </c>
      <c r="H106" s="9">
        <f>tblIncome[[#Totals],[July]]-H105</f>
        <v>0</v>
      </c>
      <c r="I106" s="9">
        <f>tblIncome[[#Totals],[Aug]]-I105</f>
        <v>0</v>
      </c>
      <c r="J106" s="9">
        <f>tblIncome[[#Totals],[Sept]]-J105</f>
        <v>0</v>
      </c>
      <c r="K106" s="9">
        <f>tblIncome[[#Totals],[Oct]]-K105</f>
        <v>0</v>
      </c>
      <c r="L106" s="9">
        <f>tblIncome[[#Totals],[Nov]]-L105</f>
        <v>0</v>
      </c>
      <c r="M106" s="9">
        <f>tblIncome[[#Totals],[Dec]]-M105</f>
        <v>0</v>
      </c>
      <c r="N106" s="9">
        <f>tblIncome[[#Totals],[Year]]-N105</f>
        <v>0</v>
      </c>
      <c r="O106" s="9"/>
    </row>
  </sheetData>
  <mergeCells count="12">
    <mergeCell ref="A18:O18"/>
    <mergeCell ref="A9:O9"/>
    <mergeCell ref="A27:O27"/>
    <mergeCell ref="A103:O103"/>
    <mergeCell ref="A95:O95"/>
    <mergeCell ref="A87:O87"/>
    <mergeCell ref="A79:O79"/>
    <mergeCell ref="A69:O69"/>
    <mergeCell ref="A62:O62"/>
    <mergeCell ref="A53:O53"/>
    <mergeCell ref="A43:O43"/>
    <mergeCell ref="A36:O36"/>
  </mergeCells>
  <conditionalFormatting sqref="B106:N106">
    <cfRule type="cellIs" dxfId="350" priority="1" operator="lessThan">
      <formula>0</formula>
    </cfRule>
  </conditionalFormatting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ignoredErrors>
    <ignoredError sqref="B105:N105" calculatedColumn="1"/>
  </ignoredError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BUDGET'!B105:M105</xm:f>
              <xm:sqref>O105</xm:sqref>
            </x14:sparkline>
            <x14:sparkline>
              <xm:f>'PERSONAL BUDGET'!B106:M106</xm:f>
              <xm:sqref>O106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BUDGET'!B5:M5</xm:f>
              <xm:sqref>O5</xm:sqref>
            </x14:sparkline>
            <x14:sparkline>
              <xm:f>'PERSONAL BUDGET'!B6:M6</xm:f>
              <xm:sqref>O6</xm:sqref>
            </x14:sparkline>
            <x14:sparkline>
              <xm:f>'PERSONAL BUDGET'!B7:M7</xm:f>
              <xm:sqref>O7</xm:sqref>
            </x14:sparkline>
            <x14:sparkline>
              <xm:f>'PERSONAL BUDGET'!B8:M8</xm:f>
              <xm:sqref>O8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BUDGET'!B97:M97</xm:f>
              <xm:sqref>O97</xm:sqref>
            </x14:sparkline>
            <x14:sparkline>
              <xm:f>'PERSONAL BUDGET'!B98:M98</xm:f>
              <xm:sqref>O98</xm:sqref>
            </x14:sparkline>
            <x14:sparkline>
              <xm:f>'PERSONAL BUDGET'!B99:M99</xm:f>
              <xm:sqref>O99</xm:sqref>
            </x14:sparkline>
            <x14:sparkline>
              <xm:f>'PERSONAL BUDGET'!B100:M100</xm:f>
              <xm:sqref>O100</xm:sqref>
            </x14:sparkline>
            <x14:sparkline>
              <xm:f>'PERSONAL BUDGET'!B101:M101</xm:f>
              <xm:sqref>O101</xm:sqref>
            </x14:sparkline>
            <x14:sparkline>
              <xm:f>'PERSONAL BUDGET'!B102:M102</xm:f>
              <xm:sqref>O102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BUDGET'!B89:M89</xm:f>
              <xm:sqref>O89</xm:sqref>
            </x14:sparkline>
            <x14:sparkline>
              <xm:f>'PERSONAL BUDGET'!B90:M90</xm:f>
              <xm:sqref>O90</xm:sqref>
            </x14:sparkline>
            <x14:sparkline>
              <xm:f>'PERSONAL BUDGET'!B91:M91</xm:f>
              <xm:sqref>O91</xm:sqref>
            </x14:sparkline>
            <x14:sparkline>
              <xm:f>'PERSONAL BUDGET'!B92:M92</xm:f>
              <xm:sqref>O92</xm:sqref>
            </x14:sparkline>
            <x14:sparkline>
              <xm:f>'PERSONAL BUDGET'!B93:M93</xm:f>
              <xm:sqref>O93</xm:sqref>
            </x14:sparkline>
            <x14:sparkline>
              <xm:f>'PERSONAL BUDGET'!B94:M94</xm:f>
              <xm:sqref>O94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BUDGET'!B81:M81</xm:f>
              <xm:sqref>O81</xm:sqref>
            </x14:sparkline>
            <x14:sparkline>
              <xm:f>'PERSONAL BUDGET'!B82:M82</xm:f>
              <xm:sqref>O82</xm:sqref>
            </x14:sparkline>
            <x14:sparkline>
              <xm:f>'PERSONAL BUDGET'!B83:M83</xm:f>
              <xm:sqref>O83</xm:sqref>
            </x14:sparkline>
            <x14:sparkline>
              <xm:f>'PERSONAL BUDGET'!B84:M84</xm:f>
              <xm:sqref>O84</xm:sqref>
            </x14:sparkline>
            <x14:sparkline>
              <xm:f>'PERSONAL BUDGET'!B85:M85</xm:f>
              <xm:sqref>O85</xm:sqref>
            </x14:sparkline>
            <x14:sparkline>
              <xm:f>'PERSONAL BUDGET'!B86:M86</xm:f>
              <xm:sqref>O86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BUDGET'!B71:M71</xm:f>
              <xm:sqref>O71</xm:sqref>
            </x14:sparkline>
            <x14:sparkline>
              <xm:f>'PERSONAL BUDGET'!B72:M72</xm:f>
              <xm:sqref>O72</xm:sqref>
            </x14:sparkline>
            <x14:sparkline>
              <xm:f>'PERSONAL BUDGET'!B73:M73</xm:f>
              <xm:sqref>O73</xm:sqref>
            </x14:sparkline>
            <x14:sparkline>
              <xm:f>'PERSONAL BUDGET'!B74:M74</xm:f>
              <xm:sqref>O74</xm:sqref>
            </x14:sparkline>
            <x14:sparkline>
              <xm:f>'PERSONAL BUDGET'!B75:M75</xm:f>
              <xm:sqref>O75</xm:sqref>
            </x14:sparkline>
            <x14:sparkline>
              <xm:f>'PERSONAL BUDGET'!B76:M76</xm:f>
              <xm:sqref>O76</xm:sqref>
            </x14:sparkline>
            <x14:sparkline>
              <xm:f>'PERSONAL BUDGET'!B77:M77</xm:f>
              <xm:sqref>O77</xm:sqref>
            </x14:sparkline>
            <x14:sparkline>
              <xm:f>'PERSONAL BUDGET'!B78:M78</xm:f>
              <xm:sqref>O78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BUDGET'!B64:M64</xm:f>
              <xm:sqref>O64</xm:sqref>
            </x14:sparkline>
            <x14:sparkline>
              <xm:f>'PERSONAL BUDGET'!B65:M65</xm:f>
              <xm:sqref>O65</xm:sqref>
            </x14:sparkline>
            <x14:sparkline>
              <xm:f>'PERSONAL BUDGET'!B66:M66</xm:f>
              <xm:sqref>O66</xm:sqref>
            </x14:sparkline>
            <x14:sparkline>
              <xm:f>'PERSONAL BUDGET'!B67:M67</xm:f>
              <xm:sqref>O67</xm:sqref>
            </x14:sparkline>
            <x14:sparkline>
              <xm:f>'PERSONAL BUDGET'!B68:M68</xm:f>
              <xm:sqref>O68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BUDGET'!B55:M55</xm:f>
              <xm:sqref>O55</xm:sqref>
            </x14:sparkline>
            <x14:sparkline>
              <xm:f>'PERSONAL BUDGET'!B56:M56</xm:f>
              <xm:sqref>O56</xm:sqref>
            </x14:sparkline>
            <x14:sparkline>
              <xm:f>'PERSONAL BUDGET'!B57:M57</xm:f>
              <xm:sqref>O57</xm:sqref>
            </x14:sparkline>
            <x14:sparkline>
              <xm:f>'PERSONAL BUDGET'!B58:M58</xm:f>
              <xm:sqref>O58</xm:sqref>
            </x14:sparkline>
            <x14:sparkline>
              <xm:f>'PERSONAL BUDGET'!B59:M59</xm:f>
              <xm:sqref>O59</xm:sqref>
            </x14:sparkline>
            <x14:sparkline>
              <xm:f>'PERSONAL BUDGET'!B60:M60</xm:f>
              <xm:sqref>O60</xm:sqref>
            </x14:sparkline>
            <x14:sparkline>
              <xm:f>'PERSONAL BUDGET'!B61:M61</xm:f>
              <xm:sqref>O61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BUDGET'!B45:M45</xm:f>
              <xm:sqref>O45</xm:sqref>
            </x14:sparkline>
            <x14:sparkline>
              <xm:f>'PERSONAL BUDGET'!B46:M46</xm:f>
              <xm:sqref>O46</xm:sqref>
            </x14:sparkline>
            <x14:sparkline>
              <xm:f>'PERSONAL BUDGET'!B47:M47</xm:f>
              <xm:sqref>O47</xm:sqref>
            </x14:sparkline>
            <x14:sparkline>
              <xm:f>'PERSONAL BUDGET'!B48:M48</xm:f>
              <xm:sqref>O48</xm:sqref>
            </x14:sparkline>
            <x14:sparkline>
              <xm:f>'PERSONAL BUDGET'!B49:M49</xm:f>
              <xm:sqref>O49</xm:sqref>
            </x14:sparkline>
            <x14:sparkline>
              <xm:f>'PERSONAL BUDGET'!B50:M50</xm:f>
              <xm:sqref>O50</xm:sqref>
            </x14:sparkline>
            <x14:sparkline>
              <xm:f>'PERSONAL BUDGET'!B51:M51</xm:f>
              <xm:sqref>O51</xm:sqref>
            </x14:sparkline>
            <x14:sparkline>
              <xm:f>'PERSONAL BUDGET'!B52:M52</xm:f>
              <xm:sqref>O52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BUDGET'!B38:M38</xm:f>
              <xm:sqref>O38</xm:sqref>
            </x14:sparkline>
            <x14:sparkline>
              <xm:f>'PERSONAL BUDGET'!B39:M39</xm:f>
              <xm:sqref>O39</xm:sqref>
            </x14:sparkline>
            <x14:sparkline>
              <xm:f>'PERSONAL BUDGET'!B40:M40</xm:f>
              <xm:sqref>O40</xm:sqref>
            </x14:sparkline>
            <x14:sparkline>
              <xm:f>'PERSONAL BUDGET'!B41:M41</xm:f>
              <xm:sqref>O41</xm:sqref>
            </x14:sparkline>
            <x14:sparkline>
              <xm:f>'PERSONAL BUDGET'!B42:M42</xm:f>
              <xm:sqref>O42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BUDGET'!B29:M29</xm:f>
              <xm:sqref>O29</xm:sqref>
            </x14:sparkline>
            <x14:sparkline>
              <xm:f>'PERSONAL BUDGET'!B30:M30</xm:f>
              <xm:sqref>O30</xm:sqref>
            </x14:sparkline>
            <x14:sparkline>
              <xm:f>'PERSONAL BUDGET'!B31:M31</xm:f>
              <xm:sqref>O31</xm:sqref>
            </x14:sparkline>
            <x14:sparkline>
              <xm:f>'PERSONAL BUDGET'!B32:M32</xm:f>
              <xm:sqref>O32</xm:sqref>
            </x14:sparkline>
            <x14:sparkline>
              <xm:f>'PERSONAL BUDGET'!B33:M33</xm:f>
              <xm:sqref>O33</xm:sqref>
            </x14:sparkline>
            <x14:sparkline>
              <xm:f>'PERSONAL BUDGET'!B34:M34</xm:f>
              <xm:sqref>O34</xm:sqref>
            </x14:sparkline>
            <x14:sparkline>
              <xm:f>'PERSONAL BUDGET'!B35:M35</xm:f>
              <xm:sqref>O35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BUDGET'!B20:M20</xm:f>
              <xm:sqref>O20</xm:sqref>
            </x14:sparkline>
            <x14:sparkline>
              <xm:f>'PERSONAL BUDGET'!B21:M21</xm:f>
              <xm:sqref>O21</xm:sqref>
            </x14:sparkline>
            <x14:sparkline>
              <xm:f>'PERSONAL BUDGET'!B22:M22</xm:f>
              <xm:sqref>O22</xm:sqref>
            </x14:sparkline>
            <x14:sparkline>
              <xm:f>'PERSONAL BUDGET'!B23:M23</xm:f>
              <xm:sqref>O23</xm:sqref>
            </x14:sparkline>
            <x14:sparkline>
              <xm:f>'PERSONAL BUDGET'!B24:M24</xm:f>
              <xm:sqref>O24</xm:sqref>
            </x14:sparkline>
            <x14:sparkline>
              <xm:f>'PERSONAL BUDGET'!B25:M25</xm:f>
              <xm:sqref>O25</xm:sqref>
            </x14:sparkline>
            <x14:sparkline>
              <xm:f>'PERSONAL BUDGET'!B26:M26</xm:f>
              <xm:sqref>O26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BUDGET'!B12:M12</xm:f>
              <xm:sqref>O12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BUDGET'!B13:M13</xm:f>
              <xm:sqref>O13</xm:sqref>
            </x14:sparkline>
            <x14:sparkline>
              <xm:f>'PERSONAL BUDGET'!B14:M14</xm:f>
              <xm:sqref>O14</xm:sqref>
            </x14:sparkline>
            <x14:sparkline>
              <xm:f>'PERSONAL BUDGET'!B15:M15</xm:f>
              <xm:sqref>O15</xm:sqref>
            </x14:sparkline>
            <x14:sparkline>
              <xm:f>'PERSONAL BUDGET'!B16:M16</xm:f>
              <xm:sqref>O16</xm:sqref>
            </x14:sparkline>
            <x14:sparkline>
              <xm:f>'PERSONAL BUDGET'!B17:M17</xm:f>
              <xm:sqref>O17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581154-FF2E-4421-95A3-C3D4F3696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Regina Blount</dc:creator>
  <cp:keywords/>
  <cp:lastModifiedBy>Regina Blount</cp:lastModifiedBy>
  <dcterms:created xsi:type="dcterms:W3CDTF">2016-12-13T11:57:28Z</dcterms:created>
  <dcterms:modified xsi:type="dcterms:W3CDTF">2016-12-13T11:57:28Z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TC040354839991</vt:lpwstr>
  </property>
</Properties>
</file>